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S:\CEPI\EPC\Shared\EPC\_  Project Documents\Brown\Brown EPC6 TO10 FY23 - Diagnosis and Management of OCD in Children\Draft Report for Public Comment\"/>
    </mc:Choice>
  </mc:AlternateContent>
  <xr:revisionPtr revIDLastSave="0" documentId="14_{D5F5E01A-F803-4115-96F5-AF5AF311DDA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esign" sheetId="1" r:id="rId1"/>
    <sheet name="Results" sheetId="2" r:id="rId2"/>
    <sheet name="QUADAS2" sheetId="3" r:id="rId3"/>
  </sheets>
  <definedNames>
    <definedName name="_xlnm._FilterDatabase" localSheetId="0" hidden="1">Design!$A$1:$AI$997</definedName>
    <definedName name="_xlnm._FilterDatabase" localSheetId="2" hidden="1">QUADAS2!$A$1:$AJ$50</definedName>
    <definedName name="_xlnm._FilterDatabase" localSheetId="1" hidden="1">Results!$A$1:$AM$178</definedName>
    <definedName name="Z_0D3DA9AD_B8A8_42B3_A17B_E4B0C783ACF6_.wvu.FilterData" localSheetId="1" hidden="1">Results!$A$1:$AM$998</definedName>
  </definedNames>
  <calcPr calcId="191029"/>
  <customWorkbookViews>
    <customWorkbookView name="Filter 1" guid="{0D3DA9AD-B8A8-42B3-A17B-E4B0C783ACF6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11" i="2" l="1"/>
  <c r="R127" i="2"/>
  <c r="AA122" i="2"/>
  <c r="Z122" i="2" s="1"/>
  <c r="X122" i="2"/>
  <c r="Y122" i="2" s="1"/>
  <c r="AA121" i="2"/>
  <c r="Z121" i="2" s="1"/>
  <c r="Y121" i="2"/>
  <c r="X121" i="2"/>
  <c r="AA120" i="2"/>
  <c r="Z120" i="2" s="1"/>
  <c r="Y120" i="2"/>
  <c r="X120" i="2"/>
  <c r="AA119" i="2"/>
  <c r="Z119" i="2" s="1"/>
  <c r="X119" i="2"/>
  <c r="Y119" i="2" s="1"/>
  <c r="AA118" i="2"/>
  <c r="Z118" i="2" s="1"/>
  <c r="Y118" i="2"/>
  <c r="X118" i="2"/>
  <c r="AA117" i="2"/>
  <c r="Z117" i="2" s="1"/>
  <c r="Y117" i="2"/>
  <c r="X117" i="2"/>
  <c r="AA116" i="2"/>
  <c r="Z116" i="2" s="1"/>
  <c r="Y116" i="2"/>
  <c r="X116" i="2"/>
  <c r="AA115" i="2"/>
  <c r="Z115" i="2" s="1"/>
  <c r="Y115" i="2"/>
  <c r="X115" i="2"/>
  <c r="AA114" i="2"/>
  <c r="Z114" i="2" s="1"/>
  <c r="Y114" i="2"/>
  <c r="X114" i="2"/>
  <c r="AA113" i="2"/>
  <c r="Z113" i="2" s="1"/>
  <c r="Y113" i="2"/>
  <c r="X113" i="2"/>
  <c r="X23" i="2"/>
  <c r="Y23" i="2" s="1"/>
  <c r="X22" i="2"/>
  <c r="Y22" i="2" s="1"/>
  <c r="X21" i="2"/>
  <c r="Y21" i="2" s="1"/>
  <c r="X20" i="2"/>
  <c r="Y20" i="2" s="1"/>
  <c r="X19" i="2"/>
  <c r="Y19" i="2" s="1"/>
  <c r="X80" i="2"/>
  <c r="Y80" i="2" s="1"/>
  <c r="X79" i="2"/>
  <c r="Y79" i="2" s="1"/>
  <c r="X78" i="2"/>
  <c r="Y78" i="2" s="1"/>
  <c r="X77" i="2"/>
  <c r="Y77" i="2" s="1"/>
  <c r="X76" i="2"/>
  <c r="Y76" i="2" s="1"/>
  <c r="N80" i="2"/>
  <c r="N79" i="2"/>
  <c r="AA79" i="2" s="1"/>
  <c r="Z79" i="2" s="1"/>
  <c r="N78" i="2"/>
  <c r="AA78" i="2" s="1"/>
  <c r="N77" i="2"/>
  <c r="AA77" i="2" s="1"/>
  <c r="Z77" i="2" s="1"/>
  <c r="N76" i="2"/>
  <c r="AA76" i="2" s="1"/>
  <c r="Z76" i="2" s="1"/>
  <c r="N75" i="2"/>
  <c r="AA75" i="2" s="1"/>
  <c r="Z75" i="2" s="1"/>
  <c r="X75" i="2"/>
  <c r="Y75" i="2" s="1"/>
  <c r="M173" i="2"/>
  <c r="M172" i="2"/>
  <c r="K36" i="1"/>
  <c r="K37" i="1" s="1"/>
  <c r="K38" i="1" s="1"/>
  <c r="R109" i="2"/>
  <c r="P109" i="2"/>
  <c r="P20" i="2"/>
  <c r="P19" i="2"/>
  <c r="P23" i="2"/>
  <c r="P22" i="2"/>
  <c r="P21" i="2"/>
  <c r="P99" i="2"/>
  <c r="P88" i="2"/>
  <c r="P87" i="2"/>
  <c r="P86" i="2"/>
  <c r="P85" i="2"/>
  <c r="P84" i="2"/>
  <c r="Y98" i="2"/>
  <c r="P98" i="2"/>
  <c r="Y97" i="2"/>
  <c r="P97" i="2"/>
  <c r="Y96" i="2"/>
  <c r="P96" i="2"/>
  <c r="Y95" i="2"/>
  <c r="P95" i="2"/>
  <c r="Y94" i="2"/>
  <c r="P94" i="2"/>
  <c r="Y104" i="2"/>
  <c r="P104" i="2"/>
  <c r="Y103" i="2"/>
  <c r="P103" i="2"/>
  <c r="Y102" i="2"/>
  <c r="P102" i="2"/>
  <c r="Y101" i="2"/>
  <c r="P101" i="2"/>
  <c r="Y100" i="2"/>
  <c r="P100" i="2"/>
  <c r="R80" i="2"/>
  <c r="P80" i="2"/>
  <c r="R79" i="2"/>
  <c r="P79" i="2"/>
  <c r="R78" i="2"/>
  <c r="P78" i="2"/>
  <c r="R77" i="2"/>
  <c r="P77" i="2"/>
  <c r="R76" i="2"/>
  <c r="R75" i="2"/>
  <c r="P75" i="2"/>
  <c r="AA112" i="2"/>
  <c r="Z112" i="2" s="1"/>
  <c r="X112" i="2"/>
  <c r="Y112" i="2" s="1"/>
  <c r="R112" i="2"/>
  <c r="P112" i="2"/>
  <c r="L112" i="2"/>
  <c r="AA106" i="2"/>
  <c r="Z106" i="2" s="1"/>
  <c r="X106" i="2"/>
  <c r="Y106" i="2" s="1"/>
  <c r="R106" i="2"/>
  <c r="P106" i="2"/>
  <c r="AA105" i="2"/>
  <c r="Z105" i="2" s="1"/>
  <c r="X105" i="2"/>
  <c r="Y105" i="2" s="1"/>
  <c r="R105" i="2"/>
  <c r="P105" i="2"/>
  <c r="AA111" i="2"/>
  <c r="X111" i="2"/>
  <c r="Y111" i="2" s="1"/>
  <c r="R111" i="2"/>
  <c r="P111" i="2"/>
  <c r="L111" i="2"/>
  <c r="X74" i="2"/>
  <c r="Y74" i="2" s="1"/>
  <c r="R74" i="2"/>
  <c r="P74" i="2"/>
  <c r="N74" i="2"/>
  <c r="Q89" i="2"/>
  <c r="R89" i="2" s="1"/>
  <c r="O89" i="2"/>
  <c r="P89" i="2" s="1"/>
  <c r="Q90" i="2"/>
  <c r="R90" i="2" s="1"/>
  <c r="O90" i="2"/>
  <c r="P90" i="2" s="1"/>
  <c r="N90" i="2"/>
  <c r="AA83" i="2"/>
  <c r="Z83" i="2" s="1"/>
  <c r="X83" i="2"/>
  <c r="Y83" i="2" s="1"/>
  <c r="R83" i="2"/>
  <c r="P83" i="2"/>
  <c r="L83" i="2"/>
  <c r="Z123" i="2"/>
  <c r="Y123" i="2"/>
  <c r="R123" i="2"/>
  <c r="P123" i="2"/>
  <c r="L123" i="2"/>
  <c r="Z124" i="2"/>
  <c r="Y124" i="2"/>
  <c r="R124" i="2"/>
  <c r="P124" i="2"/>
  <c r="L124" i="2"/>
  <c r="Z125" i="2"/>
  <c r="Y125" i="2"/>
  <c r="R125" i="2"/>
  <c r="P125" i="2"/>
  <c r="L125" i="2"/>
  <c r="Z126" i="2"/>
  <c r="Y126" i="2"/>
  <c r="R126" i="2"/>
  <c r="P126" i="2"/>
  <c r="L126" i="2"/>
  <c r="AA143" i="2"/>
  <c r="Z143" i="2" s="1"/>
  <c r="X143" i="2"/>
  <c r="Y143" i="2" s="1"/>
  <c r="R143" i="2"/>
  <c r="P143" i="2"/>
  <c r="X142" i="2"/>
  <c r="Y142" i="2" s="1"/>
  <c r="P142" i="2"/>
  <c r="X141" i="2"/>
  <c r="Y141" i="2" s="1"/>
  <c r="P141" i="2"/>
  <c r="X140" i="2"/>
  <c r="Y140" i="2" s="1"/>
  <c r="P140" i="2"/>
  <c r="X139" i="2"/>
  <c r="Y139" i="2" s="1"/>
  <c r="P139" i="2"/>
  <c r="X138" i="2"/>
  <c r="Y138" i="2" s="1"/>
  <c r="P138" i="2"/>
  <c r="X137" i="2"/>
  <c r="Y137" i="2" s="1"/>
  <c r="P137" i="2"/>
  <c r="X136" i="2"/>
  <c r="Y136" i="2" s="1"/>
  <c r="P136" i="2"/>
  <c r="X135" i="2"/>
  <c r="Y135" i="2" s="1"/>
  <c r="P135" i="2"/>
  <c r="X134" i="2"/>
  <c r="Y134" i="2" s="1"/>
  <c r="P134" i="2"/>
  <c r="X133" i="2"/>
  <c r="Y133" i="2" s="1"/>
  <c r="P133" i="2"/>
  <c r="X132" i="2"/>
  <c r="Y132" i="2" s="1"/>
  <c r="P132" i="2"/>
  <c r="X131" i="2"/>
  <c r="Y131" i="2" s="1"/>
  <c r="P131" i="2"/>
  <c r="X130" i="2"/>
  <c r="Y130" i="2" s="1"/>
  <c r="P130" i="2"/>
  <c r="X129" i="2"/>
  <c r="Y129" i="2" s="1"/>
  <c r="P129" i="2"/>
  <c r="AA81" i="2"/>
  <c r="Z81" i="2" s="1"/>
  <c r="X81" i="2"/>
  <c r="Y81" i="2" s="1"/>
  <c r="R81" i="2"/>
  <c r="P81" i="2"/>
  <c r="X18" i="2"/>
  <c r="Y18" i="2" s="1"/>
  <c r="P18" i="2"/>
  <c r="X17" i="2"/>
  <c r="Y17" i="2" s="1"/>
  <c r="P17" i="2"/>
  <c r="X16" i="2"/>
  <c r="Y16" i="2" s="1"/>
  <c r="P16" i="2"/>
  <c r="X15" i="2"/>
  <c r="Y15" i="2" s="1"/>
  <c r="P15" i="2"/>
  <c r="X14" i="2"/>
  <c r="Y14" i="2" s="1"/>
  <c r="P14" i="2"/>
  <c r="X13" i="2"/>
  <c r="Y13" i="2" s="1"/>
  <c r="P13" i="2"/>
  <c r="X12" i="2"/>
  <c r="Y12" i="2" s="1"/>
  <c r="P12" i="2"/>
  <c r="X11" i="2"/>
  <c r="Y11" i="2" s="1"/>
  <c r="P11" i="2"/>
  <c r="X10" i="2"/>
  <c r="Y10" i="2" s="1"/>
  <c r="P10" i="2"/>
  <c r="X9" i="2"/>
  <c r="Y9" i="2" s="1"/>
  <c r="P9" i="2"/>
  <c r="X8" i="2"/>
  <c r="Y8" i="2" s="1"/>
  <c r="P8" i="2"/>
  <c r="X7" i="2"/>
  <c r="Y7" i="2" s="1"/>
  <c r="P7" i="2"/>
  <c r="X6" i="2"/>
  <c r="Y6" i="2" s="1"/>
  <c r="P6" i="2"/>
  <c r="X5" i="2"/>
  <c r="Y5" i="2" s="1"/>
  <c r="P5" i="2"/>
  <c r="X4" i="2"/>
  <c r="Y4" i="2" s="1"/>
  <c r="P4" i="2"/>
  <c r="X3" i="2"/>
  <c r="Y3" i="2" s="1"/>
  <c r="P3" i="2"/>
  <c r="X2" i="2"/>
  <c r="Y2" i="2" s="1"/>
  <c r="P2" i="2"/>
  <c r="X110" i="2"/>
  <c r="Y110" i="2" s="1"/>
  <c r="P110" i="2"/>
  <c r="AA69" i="2"/>
  <c r="Z69" i="2" s="1"/>
  <c r="X69" i="2"/>
  <c r="Y69" i="2" s="1"/>
  <c r="R69" i="2"/>
  <c r="P69" i="2"/>
  <c r="L69" i="2"/>
  <c r="AA68" i="2"/>
  <c r="Z68" i="2" s="1"/>
  <c r="X68" i="2"/>
  <c r="R68" i="2"/>
  <c r="P68" i="2"/>
  <c r="L68" i="2"/>
  <c r="AA67" i="2"/>
  <c r="Z67" i="2" s="1"/>
  <c r="X67" i="2"/>
  <c r="Y67" i="2" s="1"/>
  <c r="R67" i="2"/>
  <c r="P67" i="2"/>
  <c r="L67" i="2"/>
  <c r="AA66" i="2"/>
  <c r="Z66" i="2" s="1"/>
  <c r="X66" i="2"/>
  <c r="R66" i="2"/>
  <c r="P66" i="2"/>
  <c r="L66" i="2"/>
  <c r="AA65" i="2"/>
  <c r="Z65" i="2" s="1"/>
  <c r="X65" i="2"/>
  <c r="Y65" i="2" s="1"/>
  <c r="R65" i="2"/>
  <c r="P65" i="2"/>
  <c r="L65" i="2"/>
  <c r="AA64" i="2"/>
  <c r="Z64" i="2" s="1"/>
  <c r="X64" i="2"/>
  <c r="R64" i="2"/>
  <c r="P64" i="2"/>
  <c r="L64" i="2"/>
  <c r="AA63" i="2"/>
  <c r="Z63" i="2" s="1"/>
  <c r="X63" i="2"/>
  <c r="Y63" i="2" s="1"/>
  <c r="R63" i="2"/>
  <c r="P63" i="2"/>
  <c r="L63" i="2"/>
  <c r="AA62" i="2"/>
  <c r="Z62" i="2" s="1"/>
  <c r="X62" i="2"/>
  <c r="R62" i="2"/>
  <c r="P62" i="2"/>
  <c r="L62" i="2"/>
  <c r="Z108" i="2"/>
  <c r="O108" i="2"/>
  <c r="P108" i="2" s="1"/>
  <c r="R107" i="2"/>
  <c r="P107" i="2"/>
  <c r="N107" i="2"/>
  <c r="X92" i="2"/>
  <c r="Y92" i="2" s="1"/>
  <c r="R92" i="2"/>
  <c r="P92" i="2"/>
  <c r="X91" i="2"/>
  <c r="Y91" i="2" s="1"/>
  <c r="R91" i="2"/>
  <c r="P91" i="2"/>
  <c r="X93" i="2"/>
  <c r="Y93" i="2" s="1"/>
  <c r="R93" i="2"/>
  <c r="P93" i="2"/>
  <c r="AA61" i="2"/>
  <c r="Z61" i="2" s="1"/>
  <c r="X61" i="2"/>
  <c r="Y61" i="2" s="1"/>
  <c r="R61" i="2"/>
  <c r="P61" i="2"/>
  <c r="AA60" i="2"/>
  <c r="Z60" i="2" s="1"/>
  <c r="X60" i="2"/>
  <c r="R60" i="2"/>
  <c r="P60" i="2"/>
  <c r="AA59" i="2"/>
  <c r="Z59" i="2" s="1"/>
  <c r="X59" i="2"/>
  <c r="Y59" i="2" s="1"/>
  <c r="R59" i="2"/>
  <c r="P59" i="2"/>
  <c r="AA58" i="2"/>
  <c r="Z58" i="2" s="1"/>
  <c r="X58" i="2"/>
  <c r="Y58" i="2" s="1"/>
  <c r="R58" i="2"/>
  <c r="P58" i="2"/>
  <c r="AA57" i="2"/>
  <c r="Z57" i="2" s="1"/>
  <c r="X57" i="2"/>
  <c r="Y57" i="2" s="1"/>
  <c r="R57" i="2"/>
  <c r="P57" i="2"/>
  <c r="AA56" i="2"/>
  <c r="Z56" i="2" s="1"/>
  <c r="X56" i="2"/>
  <c r="Y56" i="2" s="1"/>
  <c r="R56" i="2"/>
  <c r="P56" i="2"/>
  <c r="AA55" i="2"/>
  <c r="Z55" i="2" s="1"/>
  <c r="X55" i="2"/>
  <c r="Y55" i="2" s="1"/>
  <c r="R55" i="2"/>
  <c r="P55" i="2"/>
  <c r="L55" i="2"/>
  <c r="AA54" i="2"/>
  <c r="Z54" i="2" s="1"/>
  <c r="X54" i="2"/>
  <c r="Y54" i="2" s="1"/>
  <c r="R54" i="2"/>
  <c r="P54" i="2"/>
  <c r="L54" i="2"/>
  <c r="AA53" i="2"/>
  <c r="Z53" i="2" s="1"/>
  <c r="X53" i="2"/>
  <c r="Y53" i="2" s="1"/>
  <c r="R53" i="2"/>
  <c r="P53" i="2"/>
  <c r="L53" i="2"/>
  <c r="AA52" i="2"/>
  <c r="Z52" i="2" s="1"/>
  <c r="X52" i="2"/>
  <c r="Y52" i="2" s="1"/>
  <c r="R52" i="2"/>
  <c r="P52" i="2"/>
  <c r="L52" i="2"/>
  <c r="AA51" i="2"/>
  <c r="Z51" i="2" s="1"/>
  <c r="X51" i="2"/>
  <c r="R51" i="2"/>
  <c r="P51" i="2"/>
  <c r="L51" i="2"/>
  <c r="AA50" i="2"/>
  <c r="Z50" i="2" s="1"/>
  <c r="X50" i="2"/>
  <c r="R50" i="2"/>
  <c r="P50" i="2"/>
  <c r="L50" i="2"/>
  <c r="AA49" i="2"/>
  <c r="Z49" i="2" s="1"/>
  <c r="X49" i="2"/>
  <c r="Y49" i="2" s="1"/>
  <c r="R49" i="2"/>
  <c r="P49" i="2"/>
  <c r="L49" i="2"/>
  <c r="AA48" i="2"/>
  <c r="Z48" i="2" s="1"/>
  <c r="X48" i="2"/>
  <c r="Y48" i="2" s="1"/>
  <c r="R48" i="2"/>
  <c r="P48" i="2"/>
  <c r="L48" i="2"/>
  <c r="AA47" i="2"/>
  <c r="Z47" i="2" s="1"/>
  <c r="X47" i="2"/>
  <c r="Y47" i="2" s="1"/>
  <c r="R47" i="2"/>
  <c r="P47" i="2"/>
  <c r="L47" i="2"/>
  <c r="AA46" i="2"/>
  <c r="Z46" i="2" s="1"/>
  <c r="X46" i="2"/>
  <c r="Y46" i="2" s="1"/>
  <c r="R46" i="2"/>
  <c r="P46" i="2"/>
  <c r="L46" i="2"/>
  <c r="AA45" i="2"/>
  <c r="Z45" i="2" s="1"/>
  <c r="X45" i="2"/>
  <c r="Y45" i="2" s="1"/>
  <c r="R45" i="2"/>
  <c r="P45" i="2"/>
  <c r="L45" i="2"/>
  <c r="AA44" i="2"/>
  <c r="Z44" i="2" s="1"/>
  <c r="X44" i="2"/>
  <c r="Y44" i="2" s="1"/>
  <c r="R44" i="2"/>
  <c r="P44" i="2"/>
  <c r="L44" i="2"/>
  <c r="AA43" i="2"/>
  <c r="Z43" i="2" s="1"/>
  <c r="X43" i="2"/>
  <c r="Y43" i="2" s="1"/>
  <c r="R43" i="2"/>
  <c r="P43" i="2"/>
  <c r="L43" i="2"/>
  <c r="AA42" i="2"/>
  <c r="Z42" i="2" s="1"/>
  <c r="X42" i="2"/>
  <c r="Y42" i="2" s="1"/>
  <c r="R42" i="2"/>
  <c r="P42" i="2"/>
  <c r="L42" i="2"/>
  <c r="AA41" i="2"/>
  <c r="Z41" i="2" s="1"/>
  <c r="X41" i="2"/>
  <c r="Y41" i="2" s="1"/>
  <c r="R41" i="2"/>
  <c r="P41" i="2"/>
  <c r="L41" i="2"/>
  <c r="AA40" i="2"/>
  <c r="Z40" i="2" s="1"/>
  <c r="X40" i="2"/>
  <c r="Y40" i="2" s="1"/>
  <c r="R40" i="2"/>
  <c r="P40" i="2"/>
  <c r="L40" i="2"/>
  <c r="AA39" i="2"/>
  <c r="Z39" i="2" s="1"/>
  <c r="X39" i="2"/>
  <c r="Y39" i="2" s="1"/>
  <c r="R39" i="2"/>
  <c r="P39" i="2"/>
  <c r="L39" i="2"/>
  <c r="X166" i="2"/>
  <c r="Y166" i="2" s="1"/>
  <c r="R166" i="2"/>
  <c r="P166" i="2"/>
  <c r="N166" i="2"/>
  <c r="AA166" i="2" s="1"/>
  <c r="X165" i="2"/>
  <c r="Y165" i="2" s="1"/>
  <c r="R165" i="2"/>
  <c r="P165" i="2"/>
  <c r="N165" i="2"/>
  <c r="AA165" i="2" s="1"/>
  <c r="X164" i="2"/>
  <c r="Y164" i="2" s="1"/>
  <c r="R164" i="2"/>
  <c r="P164" i="2"/>
  <c r="N164" i="2"/>
  <c r="AA164" i="2" s="1"/>
  <c r="X163" i="2"/>
  <c r="Y163" i="2" s="1"/>
  <c r="R163" i="2"/>
  <c r="P163" i="2"/>
  <c r="N163" i="2"/>
  <c r="AA163" i="2" s="1"/>
  <c r="X162" i="2"/>
  <c r="Y162" i="2" s="1"/>
  <c r="R162" i="2"/>
  <c r="P162" i="2"/>
  <c r="N162" i="2"/>
  <c r="X161" i="2"/>
  <c r="Y161" i="2" s="1"/>
  <c r="R161" i="2"/>
  <c r="P161" i="2"/>
  <c r="N161" i="2"/>
  <c r="X160" i="2"/>
  <c r="Y160" i="2" s="1"/>
  <c r="R160" i="2"/>
  <c r="P160" i="2"/>
  <c r="N160" i="2"/>
  <c r="X159" i="2"/>
  <c r="Y159" i="2" s="1"/>
  <c r="R159" i="2"/>
  <c r="P159" i="2"/>
  <c r="N159" i="2"/>
  <c r="X158" i="2"/>
  <c r="Y158" i="2" s="1"/>
  <c r="R158" i="2"/>
  <c r="P158" i="2"/>
  <c r="N158" i="2"/>
  <c r="AA158" i="2" s="1"/>
  <c r="X157" i="2"/>
  <c r="Y157" i="2" s="1"/>
  <c r="R157" i="2"/>
  <c r="P157" i="2"/>
  <c r="N157" i="2"/>
  <c r="AA157" i="2" s="1"/>
  <c r="X156" i="2"/>
  <c r="Y156" i="2" s="1"/>
  <c r="R156" i="2"/>
  <c r="P156" i="2"/>
  <c r="N156" i="2"/>
  <c r="AA156" i="2" s="1"/>
  <c r="R29" i="2"/>
  <c r="P29" i="2"/>
  <c r="N29" i="2"/>
  <c r="AA29" i="2" s="1"/>
  <c r="X28" i="2"/>
  <c r="Y28" i="2" s="1"/>
  <c r="R28" i="2"/>
  <c r="P28" i="2"/>
  <c r="N28" i="2"/>
  <c r="AA28" i="2" s="1"/>
  <c r="Z28" i="2" s="1"/>
  <c r="X27" i="2"/>
  <c r="Y27" i="2" s="1"/>
  <c r="R27" i="2"/>
  <c r="P27" i="2"/>
  <c r="N27" i="2"/>
  <c r="AA27" i="2" s="1"/>
  <c r="Z27" i="2" s="1"/>
  <c r="X26" i="2"/>
  <c r="Y26" i="2" s="1"/>
  <c r="R26" i="2"/>
  <c r="P26" i="2"/>
  <c r="N26" i="2"/>
  <c r="AA26" i="2" s="1"/>
  <c r="Z26" i="2" s="1"/>
  <c r="X25" i="2"/>
  <c r="Y25" i="2" s="1"/>
  <c r="R25" i="2"/>
  <c r="P25" i="2"/>
  <c r="N25" i="2"/>
  <c r="AA25" i="2" s="1"/>
  <c r="Z25" i="2" s="1"/>
  <c r="X24" i="2"/>
  <c r="Y24" i="2" s="1"/>
  <c r="R24" i="2"/>
  <c r="P24" i="2"/>
  <c r="N24" i="2"/>
  <c r="AA24" i="2" s="1"/>
  <c r="Z24" i="2" s="1"/>
  <c r="X30" i="2"/>
  <c r="Y30" i="2" s="1"/>
  <c r="R30" i="2"/>
  <c r="P30" i="2"/>
  <c r="N30" i="2"/>
  <c r="AA30" i="2" s="1"/>
  <c r="X31" i="2"/>
  <c r="Y31" i="2" s="1"/>
  <c r="R31" i="2"/>
  <c r="P31" i="2"/>
  <c r="N31" i="2"/>
  <c r="AA31" i="2" s="1"/>
  <c r="X32" i="2"/>
  <c r="Y32" i="2" s="1"/>
  <c r="R32" i="2"/>
  <c r="P32" i="2"/>
  <c r="N32" i="2"/>
  <c r="AA32" i="2" s="1"/>
  <c r="AA128" i="2"/>
  <c r="Z128" i="2" s="1"/>
  <c r="X128" i="2"/>
  <c r="Y128" i="2" s="1"/>
  <c r="R128" i="2"/>
  <c r="P128" i="2"/>
  <c r="AA127" i="2"/>
  <c r="Z127" i="2" s="1"/>
  <c r="X127" i="2"/>
  <c r="Y127" i="2" s="1"/>
  <c r="P127" i="2"/>
  <c r="AA71" i="2"/>
  <c r="Z71" i="2" s="1"/>
  <c r="X71" i="2"/>
  <c r="Y71" i="2" s="1"/>
  <c r="R71" i="2"/>
  <c r="P71" i="2"/>
  <c r="L71" i="2"/>
  <c r="AA72" i="2"/>
  <c r="Z72" i="2" s="1"/>
  <c r="X72" i="2"/>
  <c r="Y72" i="2" s="1"/>
  <c r="R72" i="2"/>
  <c r="P72" i="2"/>
  <c r="L72" i="2"/>
  <c r="AA73" i="2"/>
  <c r="Z73" i="2" s="1"/>
  <c r="X73" i="2"/>
  <c r="Y73" i="2" s="1"/>
  <c r="R73" i="2"/>
  <c r="P73" i="2"/>
  <c r="L73" i="2"/>
  <c r="AA70" i="2"/>
  <c r="Z70" i="2" s="1"/>
  <c r="X70" i="2"/>
  <c r="Y70" i="2" s="1"/>
  <c r="R70" i="2"/>
  <c r="P70" i="2"/>
  <c r="L70" i="2"/>
  <c r="R82" i="2"/>
  <c r="P82" i="2"/>
  <c r="L82" i="2"/>
  <c r="L147" i="2"/>
  <c r="L146" i="2"/>
  <c r="L150" i="2"/>
  <c r="L151" i="2"/>
  <c r="L155" i="2"/>
  <c r="L154" i="2"/>
  <c r="Z145" i="2"/>
  <c r="S145" i="2" s="1"/>
  <c r="Y145" i="2"/>
  <c r="R145" i="2"/>
  <c r="P145" i="2"/>
  <c r="L145" i="2"/>
  <c r="W145" i="2" s="1"/>
  <c r="Z144" i="2"/>
  <c r="Y144" i="2"/>
  <c r="T144" i="2" s="1"/>
  <c r="R144" i="2"/>
  <c r="P144" i="2"/>
  <c r="L144" i="2"/>
  <c r="W144" i="2" s="1"/>
  <c r="Z149" i="2"/>
  <c r="S149" i="2" s="1"/>
  <c r="Y149" i="2"/>
  <c r="T149" i="2" s="1"/>
  <c r="R149" i="2"/>
  <c r="P149" i="2"/>
  <c r="L149" i="2"/>
  <c r="W149" i="2" s="1"/>
  <c r="Z148" i="2"/>
  <c r="Y148" i="2"/>
  <c r="T148" i="2" s="1"/>
  <c r="R148" i="2"/>
  <c r="P148" i="2"/>
  <c r="L148" i="2"/>
  <c r="W148" i="2" s="1"/>
  <c r="Z153" i="2"/>
  <c r="S153" i="2" s="1"/>
  <c r="Y153" i="2"/>
  <c r="R153" i="2"/>
  <c r="P153" i="2"/>
  <c r="L153" i="2"/>
  <c r="W153" i="2" s="1"/>
  <c r="Z152" i="2"/>
  <c r="S152" i="2" s="1"/>
  <c r="Y152" i="2"/>
  <c r="T152" i="2" s="1"/>
  <c r="R152" i="2"/>
  <c r="P152" i="2"/>
  <c r="L152" i="2"/>
  <c r="W152" i="2" s="1"/>
  <c r="R38" i="2"/>
  <c r="P38" i="2"/>
  <c r="R37" i="2"/>
  <c r="P37" i="2"/>
  <c r="R36" i="2"/>
  <c r="P36" i="2"/>
  <c r="R35" i="2"/>
  <c r="P35" i="2"/>
  <c r="R34" i="2"/>
  <c r="P34" i="2"/>
  <c r="R33" i="2"/>
  <c r="P33" i="2"/>
  <c r="AA80" i="2" l="1"/>
  <c r="Z80" i="2" s="1"/>
  <c r="Z78" i="2"/>
  <c r="AB40" i="2"/>
  <c r="AB44" i="2"/>
  <c r="AB48" i="2"/>
  <c r="AB152" i="2"/>
  <c r="AB46" i="2"/>
  <c r="AB144" i="2"/>
  <c r="AA161" i="2"/>
  <c r="Z161" i="2" s="1"/>
  <c r="AB161" i="2" s="1"/>
  <c r="AA162" i="2"/>
  <c r="Z162" i="2" s="1"/>
  <c r="AB162" i="2" s="1"/>
  <c r="AA159" i="2"/>
  <c r="Z159" i="2" s="1"/>
  <c r="AB159" i="2" s="1"/>
  <c r="AB148" i="2"/>
  <c r="AB25" i="2"/>
  <c r="AB27" i="2"/>
  <c r="AA160" i="2"/>
  <c r="Z160" i="2" s="1"/>
  <c r="AB160" i="2" s="1"/>
  <c r="Y68" i="2"/>
  <c r="AB68" i="2" s="1"/>
  <c r="Z157" i="2"/>
  <c r="AB157" i="2" s="1"/>
  <c r="Z164" i="2"/>
  <c r="AB164" i="2" s="1"/>
  <c r="Z166" i="2"/>
  <c r="AB166" i="2" s="1"/>
  <c r="S148" i="2"/>
  <c r="AB149" i="2"/>
  <c r="S144" i="2"/>
  <c r="Z29" i="2"/>
  <c r="AB29" i="2" s="1"/>
  <c r="AB56" i="2"/>
  <c r="AB57" i="2"/>
  <c r="Y62" i="2"/>
  <c r="AB62" i="2" s="1"/>
  <c r="Y64" i="2"/>
  <c r="AB64" i="2" s="1"/>
  <c r="Y66" i="2"/>
  <c r="AB66" i="2" s="1"/>
  <c r="AA74" i="2"/>
  <c r="Z74" i="2" s="1"/>
  <c r="Z156" i="2"/>
  <c r="AB156" i="2" s="1"/>
  <c r="Z158" i="2"/>
  <c r="AB158" i="2" s="1"/>
  <c r="Z163" i="2"/>
  <c r="AB163" i="2" s="1"/>
  <c r="Z165" i="2"/>
  <c r="AB165" i="2" s="1"/>
  <c r="AB145" i="2"/>
  <c r="AB42" i="2"/>
  <c r="Y60" i="2"/>
  <c r="AB60" i="2" s="1"/>
  <c r="Z31" i="2"/>
  <c r="L31" i="2"/>
  <c r="AB41" i="2"/>
  <c r="AB45" i="2"/>
  <c r="AB49" i="2"/>
  <c r="Y50" i="2"/>
  <c r="AB50" i="2" s="1"/>
  <c r="AB61" i="2"/>
  <c r="AB24" i="2"/>
  <c r="AB26" i="2"/>
  <c r="AB28" i="2"/>
  <c r="AB63" i="2"/>
  <c r="AB65" i="2"/>
  <c r="AB67" i="2"/>
  <c r="AB69" i="2"/>
  <c r="Q108" i="2"/>
  <c r="R108" i="2" s="1"/>
  <c r="AB108" i="2"/>
  <c r="AB153" i="2"/>
  <c r="Z32" i="2"/>
  <c r="L32" i="2"/>
  <c r="Z30" i="2"/>
  <c r="L30" i="2"/>
  <c r="AB39" i="2"/>
  <c r="AB43" i="2"/>
  <c r="AB47" i="2"/>
  <c r="Y51" i="2"/>
  <c r="AB51" i="2" s="1"/>
  <c r="AB58" i="2"/>
  <c r="AB52" i="2"/>
  <c r="AB53" i="2"/>
  <c r="AB54" i="2"/>
  <c r="AB55" i="2"/>
  <c r="AB59" i="2"/>
  <c r="T153" i="2"/>
  <c r="T145" i="2"/>
  <c r="L173" i="2" l="1"/>
  <c r="L17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E10" authorId="0" shapeId="0" xr:uid="{00000000-0006-0000-0000-000001000000}">
      <text>
        <r>
          <rPr>
            <sz val="10"/>
            <color rgb="FF000000"/>
            <rFont val="Arial"/>
            <family val="2"/>
            <scheme val="minor"/>
          </rPr>
          <t xml:space="preserve">pervasive developmental disorders
</t>
        </r>
      </text>
    </comment>
    <comment ref="F27" authorId="0" shapeId="0" xr:uid="{00000000-0006-0000-0000-000002000000}">
      <text>
        <r>
          <rPr>
            <sz val="10"/>
            <color rgb="FF000000"/>
            <rFont val="Arial"/>
            <family val="2"/>
            <scheme val="minor"/>
          </rPr>
          <t>non-OCD patients seen for psychodiagnostic testing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1" authorId="0" shapeId="0" xr:uid="{00000000-0006-0000-0200-000003000000}">
      <text>
        <r>
          <rPr>
            <sz val="10"/>
            <color rgb="FF000000"/>
            <rFont val="Arial"/>
            <family val="2"/>
          </rPr>
          <t xml:space="preserve">We should discuss studies that enroll at least one clinical sample, e.g. Lambe, AND a control sample.
</t>
        </r>
        <r>
          <rPr>
            <sz val="10"/>
            <color rgb="FF000000"/>
            <rFont val="Arial"/>
            <family val="2"/>
          </rPr>
          <t xml:space="preserve">	-Dale Steele</t>
        </r>
      </text>
    </comment>
    <comment ref="M1" authorId="0" shapeId="0" xr:uid="{00000000-0006-0000-0200-000002000000}">
      <text>
        <r>
          <rPr>
            <sz val="10"/>
            <color rgb="FF000000"/>
            <rFont val="Arial"/>
            <family val="2"/>
            <scheme val="minor"/>
          </rPr>
          <t>To do: go back and check that controls did not get same reference standard
	-Gaelen Adam</t>
        </r>
      </text>
    </comment>
    <comment ref="E26" authorId="0" shapeId="0" xr:uid="{00000000-0006-0000-0200-000001000000}">
      <text>
        <r>
          <rPr>
            <sz val="10"/>
            <color rgb="FF000000"/>
            <rFont val="Arial"/>
            <family val="2"/>
            <scheme val="minor"/>
          </rPr>
          <t>OCD group were consecutive patients</t>
        </r>
      </text>
    </comment>
  </commentList>
</comments>
</file>

<file path=xl/sharedStrings.xml><?xml version="1.0" encoding="utf-8"?>
<sst xmlns="http://schemas.openxmlformats.org/spreadsheetml/2006/main" count="2827" uniqueCount="463">
  <si>
    <t>PMID</t>
  </si>
  <si>
    <t>First Author</t>
  </si>
  <si>
    <t>Publication year</t>
  </si>
  <si>
    <t>Extractor</t>
  </si>
  <si>
    <t>Study directionality</t>
  </si>
  <si>
    <t>Study years (e.g. 1990-1997)</t>
  </si>
  <si>
    <t>Country</t>
  </si>
  <si>
    <t>Age, mean (SD) or median (IQR)</t>
  </si>
  <si>
    <t>Age range (e.g., 7-17)</t>
  </si>
  <si>
    <t>Male, N (%)</t>
  </si>
  <si>
    <t>Race: White, N (%)</t>
  </si>
  <si>
    <t>Race: Black/African American, N (%)</t>
  </si>
  <si>
    <t>Race: Asian, N (%)</t>
  </si>
  <si>
    <t>Race: American Indian, N (%)</t>
  </si>
  <si>
    <t>Race: Native Hawaiian, N (%)</t>
  </si>
  <si>
    <t>Race: Other, N (%)</t>
  </si>
  <si>
    <t>Ethnicity: Hispanic, N (%)</t>
  </si>
  <si>
    <t>OCD group source</t>
  </si>
  <si>
    <t>Control/comparison group source</t>
  </si>
  <si>
    <t>GD diagnosis: DSM criteria</t>
  </si>
  <si>
    <t>GD diagnosis: Specific method</t>
  </si>
  <si>
    <t>GD diagnosis: evlauator</t>
  </si>
  <si>
    <t>GD diagnosis: CY-BOCS cutoff</t>
  </si>
  <si>
    <t>Comorbidities: anxiety, N (%)</t>
  </si>
  <si>
    <t>Comorbidities: depression, N (%)</t>
  </si>
  <si>
    <t>Comorbidities: bipolar spectrum disorders, N (%)</t>
  </si>
  <si>
    <t>Comorbidities: Tics/Tourette's, N (%)</t>
  </si>
  <si>
    <t>Comorbidities: PANS/PANDAS, N (%)</t>
  </si>
  <si>
    <t>Comorbidities: Psychotic disorders, N (%)</t>
  </si>
  <si>
    <t>Comorbidities: Conduct disorder, N (%)</t>
  </si>
  <si>
    <t>Comorbidities: Autism spectrum disorder/Pervasive developmental disorder, N (%)</t>
  </si>
  <si>
    <t>Comorbidities: Trauma /stressor related disorders, N (%)</t>
  </si>
  <si>
    <t>Comorbidities: ADHD N (%)</t>
  </si>
  <si>
    <t>Comorbidities: Oppositional defiant disorder N (%)</t>
  </si>
  <si>
    <t>Comorbidities: Intellectual impairment N (%)</t>
  </si>
  <si>
    <t>Geller</t>
  </si>
  <si>
    <t>GPA</t>
  </si>
  <si>
    <t>retrospective</t>
  </si>
  <si>
    <t>NR</t>
  </si>
  <si>
    <t>US</t>
  </si>
  <si>
    <t>11.2 (3.4)</t>
  </si>
  <si>
    <t>NIMH-funded family-genetic study of OCD or Tourette’s disorder</t>
  </si>
  <si>
    <t>subset of research patients in the same program</t>
  </si>
  <si>
    <t>DSM-IV</t>
  </si>
  <si>
    <t>Both</t>
  </si>
  <si>
    <t>MD/PhD</t>
  </si>
  <si>
    <t>GAD OCD 28 (43.8%)/control 6 (9.4%%)</t>
  </si>
  <si>
    <t>MDD OCD 26 (40.6%)/control 26 (40.6%)</t>
  </si>
  <si>
    <t>OCD 13 (20.3%)/control 6 (9.4%)</t>
  </si>
  <si>
    <t>Tics 16 (25%)/control 7 (10.9%) Tourette's 5 (7.8%)/0 (0%)</t>
  </si>
  <si>
    <t>4 (6.3%)/2 (3.1%)</t>
  </si>
  <si>
    <t>PTSD 0 (0%)/3 (4.7%)</t>
  </si>
  <si>
    <t>34 (53.1%)/22 (34.4%)</t>
  </si>
  <si>
    <t>Lambe</t>
  </si>
  <si>
    <t>DWS</t>
  </si>
  <si>
    <t>Canada</t>
  </si>
  <si>
    <t>11.71 (3.58)</t>
  </si>
  <si>
    <t>Mental health clinics</t>
  </si>
  <si>
    <t>Tertiary care clinics</t>
  </si>
  <si>
    <t>DSM-IV orV</t>
  </si>
  <si>
    <t>Novara</t>
  </si>
  <si>
    <t>prospective</t>
  </si>
  <si>
    <t>2014-2017</t>
  </si>
  <si>
    <t>Italy</t>
  </si>
  <si>
    <t>12.3 (3.3)</t>
  </si>
  <si>
    <t>43 (64.2)</t>
  </si>
  <si>
    <t>public health facilities</t>
  </si>
  <si>
    <t>DSM-V</t>
  </si>
  <si>
    <t>NA</t>
  </si>
  <si>
    <t>Andersen</t>
  </si>
  <si>
    <t>2000-2005</t>
  </si>
  <si>
    <t>Denmark</t>
  </si>
  <si>
    <t>11.7 (2.9)</t>
  </si>
  <si>
    <t>78 (46.4)</t>
  </si>
  <si>
    <t>child psychiatric outpatient clinic</t>
  </si>
  <si>
    <t>ICD-10/CBCL</t>
  </si>
  <si>
    <t>Structured interview</t>
  </si>
  <si>
    <t>both</t>
  </si>
  <si>
    <t>Whiteside</t>
  </si>
  <si>
    <t>12.81 (3.1)</t>
  </si>
  <si>
    <t>83 (52)</t>
  </si>
  <si>
    <t>154 (96.7)</t>
  </si>
  <si>
    <t>outpatient clinic for concerns regarding anxiety</t>
  </si>
  <si>
    <t>Research associate or similar</t>
  </si>
  <si>
    <t>Ivarsson</t>
  </si>
  <si>
    <t>Sweden</t>
  </si>
  <si>
    <t>190 (52.5)</t>
  </si>
  <si>
    <t>outpatient clinic housing an OCD-project starting in 1991 and all patients that were assessed and treated at a specialized OCD-unit starting in 2001</t>
  </si>
  <si>
    <t>four regular outpatient clinics in central Sweden</t>
  </si>
  <si>
    <t>Skarphedinsson</t>
  </si>
  <si>
    <t>2010-2013</t>
  </si>
  <si>
    <t>12.1 (3.2)</t>
  </si>
  <si>
    <t>6.1-17.8</t>
  </si>
  <si>
    <t>78 (56.2)</t>
  </si>
  <si>
    <t>outpatient child and adolescent psychiatry (CAP)</t>
  </si>
  <si>
    <t>CAP outpatients</t>
  </si>
  <si>
    <t>DSM-4</t>
  </si>
  <si>
    <t>50 (36)</t>
  </si>
  <si>
    <t>41 (30)</t>
  </si>
  <si>
    <t>63 (45.5)</t>
  </si>
  <si>
    <t>6 (4.5%)</t>
  </si>
  <si>
    <t>74 (53.2)</t>
  </si>
  <si>
    <t>32 (23.2)</t>
  </si>
  <si>
    <t>Hudziak</t>
  </si>
  <si>
    <t>2006</t>
  </si>
  <si>
    <t>patients presenting for treatment to one of three 3 centers</t>
  </si>
  <si>
    <t>matched (by age, sex, self-described ethnic/racial group)</t>
  </si>
  <si>
    <t>DSM-IIIR</t>
  </si>
  <si>
    <t>Clinical diagnosis</t>
  </si>
  <si>
    <t>31 (25)</t>
  </si>
  <si>
    <t>26 affective vs. 40 in clinical controls</t>
  </si>
  <si>
    <t>32% disruptive vs. 32% in clinical controls</t>
  </si>
  <si>
    <t>21% in OCD group vs. 47% in clinical controls</t>
  </si>
  <si>
    <t>Nelson</t>
  </si>
  <si>
    <t>2001</t>
  </si>
  <si>
    <t>bidirectional</t>
  </si>
  <si>
    <t>1991-1997</t>
  </si>
  <si>
    <t>12.15 (2.9)</t>
  </si>
  <si>
    <t>8-NR</t>
  </si>
  <si>
    <t>90 (61.6)</t>
  </si>
  <si>
    <t>143 (97.9)</t>
  </si>
  <si>
    <t>2 (1.34)</t>
  </si>
  <si>
    <t>1 (0.68)</t>
  </si>
  <si>
    <t xml:space="preserve">consecutive patients with OcD presetning for treatment at 2 centers vs. matched (by age, gender, race) psychiatrically ill patients at 1 center </t>
  </si>
  <si>
    <t>49 (33.6)</t>
  </si>
  <si>
    <t>8.9 all in OCD group</t>
  </si>
  <si>
    <t>30 (20.5)</t>
  </si>
  <si>
    <t>20.5 ODD or CD</t>
  </si>
  <si>
    <t>Fisher</t>
  </si>
  <si>
    <t>41 (44.1)</t>
  </si>
  <si>
    <t>75 (80.6)</t>
  </si>
  <si>
    <t>12 (12.9)</t>
  </si>
  <si>
    <t>6 (6.5)</t>
  </si>
  <si>
    <t>Child Psychiatry Research Unit at the National Institute of Mental Health (NIMH) N= 15; New York State Psychiatric Institute (NYSPI) N=2</t>
  </si>
  <si>
    <t>Various centers in the United States</t>
  </si>
  <si>
    <t>clinical, but exact methods not reported</t>
  </si>
  <si>
    <t>Sheehan</t>
  </si>
  <si>
    <t>12.8 (3.5)</t>
  </si>
  <si>
    <t>131 (58)</t>
  </si>
  <si>
    <t>194 (86)</t>
  </si>
  <si>
    <t>18 (8)</t>
  </si>
  <si>
    <t>7 (3)</t>
  </si>
  <si>
    <t>University of South Florida Psychiatry Center and affiliated programs</t>
  </si>
  <si>
    <t>K-SADS-PL</t>
  </si>
  <si>
    <t>0 (0)</t>
  </si>
  <si>
    <t>Rough</t>
  </si>
  <si>
    <t>2020</t>
  </si>
  <si>
    <t>14.19 (3.30)</t>
  </si>
  <si>
    <t>324 (71.4)</t>
  </si>
  <si>
    <t>672 (89%)</t>
  </si>
  <si>
    <t>1 (0.1%)</t>
  </si>
  <si>
    <t>4 (0.8%)</t>
  </si>
  <si>
    <t>15 (3.4%)</t>
  </si>
  <si>
    <t>2 (0.4%)</t>
  </si>
  <si>
    <t>35 (4.6%)</t>
  </si>
  <si>
    <t>Psychiatry clinic patients</t>
  </si>
  <si>
    <t>DSM-V, K-SADS-PL, SOCOBS, CY-BOCS</t>
  </si>
  <si>
    <t>164 (36.1)</t>
  </si>
  <si>
    <t>65 (14.3)</t>
  </si>
  <si>
    <t>34 (7.49)</t>
  </si>
  <si>
    <t>115 (25.3)</t>
  </si>
  <si>
    <t>Högberg</t>
  </si>
  <si>
    <t>2019</t>
  </si>
  <si>
    <t>2013-2016</t>
  </si>
  <si>
    <t>11.4 (3.5)</t>
  </si>
  <si>
    <t>4.4-17.7</t>
  </si>
  <si>
    <t>50 (49.5)</t>
  </si>
  <si>
    <t>consecutive new referrals to child and adolescent health clinics</t>
  </si>
  <si>
    <t>LEAD</t>
  </si>
  <si>
    <t>29 (21.2)</t>
  </si>
  <si>
    <t>15 (11.0)</t>
  </si>
  <si>
    <t>1 (0.7)</t>
  </si>
  <si>
    <t>4 (2.9)</t>
  </si>
  <si>
    <t>7 (5.1)</t>
  </si>
  <si>
    <t>30 (21.9)</t>
  </si>
  <si>
    <t>Storch</t>
  </si>
  <si>
    <t>1998-2004</t>
  </si>
  <si>
    <t>10.5 (3.3)</t>
  </si>
  <si>
    <t>135 (71.0)</t>
  </si>
  <si>
    <t>163 (86)</t>
  </si>
  <si>
    <t>15 (8.0)</t>
  </si>
  <si>
    <t>8 (4)</t>
  </si>
  <si>
    <t>4 (2)</t>
  </si>
  <si>
    <t>consecutive patients diagnosed with OCD at an outpatient psychiatry clinic</t>
  </si>
  <si>
    <t>patients undergoing psychodiagnostic testing</t>
  </si>
  <si>
    <t>Zemestani</t>
  </si>
  <si>
    <t>2022</t>
  </si>
  <si>
    <t>Iran</t>
  </si>
  <si>
    <t>15.82 (1.70)</t>
  </si>
  <si>
    <t>20 (32.3)</t>
  </si>
  <si>
    <t>psychiatric outpatint clinic</t>
  </si>
  <si>
    <t>elementary and high schools</t>
  </si>
  <si>
    <t>DSM-5 (SCID-5-CV)</t>
  </si>
  <si>
    <t>30 (48)</t>
  </si>
  <si>
    <t>30 (19.4)</t>
  </si>
  <si>
    <t>17 (27.6)</t>
  </si>
  <si>
    <t>Piqueras</t>
  </si>
  <si>
    <t>2017</t>
  </si>
  <si>
    <t>Spain</t>
  </si>
  <si>
    <t>14.62 (2.65)</t>
  </si>
  <si>
    <t>46 (48.9)</t>
  </si>
  <si>
    <t>child and adolescent psychiatry unit</t>
  </si>
  <si>
    <t>sutudents in school</t>
  </si>
  <si>
    <t>DSM-IR-TR (K-SADS-PL)</t>
  </si>
  <si>
    <t>20 (21.3)</t>
  </si>
  <si>
    <t>7 (7.4)</t>
  </si>
  <si>
    <t>2 (2.1)</t>
  </si>
  <si>
    <t>8 (8.5)</t>
  </si>
  <si>
    <t>7(7.4)</t>
  </si>
  <si>
    <t>3 (3.2)</t>
  </si>
  <si>
    <t>Shafran</t>
  </si>
  <si>
    <t>UK + Canada</t>
  </si>
  <si>
    <t>11.9 (2.3)</t>
  </si>
  <si>
    <t>38 (43)</t>
  </si>
  <si>
    <t>Specialist OCD Clinic</t>
  </si>
  <si>
    <t>clincal controls: clinics in the UK and Canada; Nonclinical controls: Reynolds, Brewin &amp; Saxton, 2000 study</t>
  </si>
  <si>
    <t>2015</t>
  </si>
  <si>
    <t>46 (49)</t>
  </si>
  <si>
    <t>Child and Adolescent Psychiatry and Psychology Unit of Hospital Clínic de Barcelona, and from the Child and Adolescent Psychological Clinical Unit of Universidad Miguel Hernández de Elche</t>
  </si>
  <si>
    <t>15 (16)</t>
  </si>
  <si>
    <t>4 (4.3)</t>
  </si>
  <si>
    <t>Uher</t>
  </si>
  <si>
    <t>UK</t>
  </si>
  <si>
    <t>Clinic for Obsessive–Compulsive and Related Disorders at the Michael Rutter Centre, Maudsley Hospital, London.</t>
  </si>
  <si>
    <t>ICD-10</t>
  </si>
  <si>
    <t>2019-05127-008</t>
  </si>
  <si>
    <t>Sattler</t>
  </si>
  <si>
    <t>12.2 (2.9)</t>
  </si>
  <si>
    <t>501 (45.8)</t>
  </si>
  <si>
    <t>951 (86.9)</t>
  </si>
  <si>
    <t>outpatient child and adolescent anxiety center at Mayo Clinic</t>
  </si>
  <si>
    <t>clinical controls: outpatient child and adolescent anxiety center at Mayo Clinic + community controls: participated in two previous studies (Whiteside &amp; Brown, 2008; Whiteside et al., 2012)</t>
  </si>
  <si>
    <t>DSM-IV TR</t>
  </si>
  <si>
    <t>2019-80248-001</t>
  </si>
  <si>
    <t>Shabani</t>
  </si>
  <si>
    <t>14.7 (1.8)</t>
  </si>
  <si>
    <t>68 (53.1)</t>
  </si>
  <si>
    <t>Psychiatric Outpatient Department of the Kargarnejad Hospital</t>
  </si>
  <si>
    <t>Krebs</t>
  </si>
  <si>
    <t>2007-2008</t>
  </si>
  <si>
    <t>14.9 (2.44)</t>
  </si>
  <si>
    <t>29 (57)</t>
  </si>
  <si>
    <t>48 (94)</t>
  </si>
  <si>
    <t>3(6)</t>
  </si>
  <si>
    <t>OCD and Related Disorders Clinic for Young People at the Maudsley Hospital</t>
  </si>
  <si>
    <t>14 (27)</t>
  </si>
  <si>
    <t>11 (21)</t>
  </si>
  <si>
    <t>6 (12)</t>
  </si>
  <si>
    <t>5 (9)</t>
  </si>
  <si>
    <t>Saad</t>
  </si>
  <si>
    <t>Brazil</t>
  </si>
  <si>
    <t>8.86 (1.84)</t>
  </si>
  <si>
    <t>1382 (55)</t>
  </si>
  <si>
    <t>National Institute of Developmental Psychiatry (INPD) and the High Risk Cohort Study for Psychiatric Disorders</t>
  </si>
  <si>
    <t>DAWBA + DSM-IV</t>
  </si>
  <si>
    <t>74 (30.33)</t>
  </si>
  <si>
    <t>36 (14.75)</t>
  </si>
  <si>
    <t>8 (3.28)</t>
  </si>
  <si>
    <t>13 (5.33)</t>
  </si>
  <si>
    <t>56 (22.95)</t>
  </si>
  <si>
    <t>27 (11.07)</t>
  </si>
  <si>
    <t>Abramovitch</t>
  </si>
  <si>
    <t>US + Canada + Australia</t>
  </si>
  <si>
    <t>12.6 (2.9)</t>
  </si>
  <si>
    <t>380 (48.3)</t>
  </si>
  <si>
    <t>666 (84.6)</t>
  </si>
  <si>
    <t>6 (0.8)</t>
  </si>
  <si>
    <t>16 (2)</t>
  </si>
  <si>
    <t>25 (3.2)</t>
  </si>
  <si>
    <t>Massachusetts General Hospital, the University of Michigan, Griffith University in Australia, the British Columbia Children's Hospital, and the University of South Florida</t>
  </si>
  <si>
    <t>University of South Florida and the University of Michigan</t>
  </si>
  <si>
    <t>Bamber</t>
  </si>
  <si>
    <t>13.32 (0.95)</t>
  </si>
  <si>
    <t>4 (44)</t>
  </si>
  <si>
    <t>clinical services and depression research study</t>
  </si>
  <si>
    <t>secondary schools</t>
  </si>
  <si>
    <t>DSM-4 (KSADS-PL)</t>
  </si>
  <si>
    <t>14 (60.9)</t>
  </si>
  <si>
    <t>2013-15434-007</t>
  </si>
  <si>
    <t>Battle</t>
  </si>
  <si>
    <t>Eduardo</t>
  </si>
  <si>
    <t>13.2 (2.6)</t>
  </si>
  <si>
    <t>54 (69.23)</t>
  </si>
  <si>
    <t>clinical services receiving medical care in a child hospital</t>
  </si>
  <si>
    <t>primary health care child assistanc units</t>
  </si>
  <si>
    <t>DSM-IV-TR</t>
  </si>
  <si>
    <t>Stewart</t>
  </si>
  <si>
    <t>2005</t>
  </si>
  <si>
    <t>11.5 (3.1)</t>
  </si>
  <si>
    <t>Majority recruited from clinical treatment program with an a prior diagnosis of OCD</t>
  </si>
  <si>
    <t>DSM-IV (K-SADS-E)</t>
  </si>
  <si>
    <t>2011</t>
  </si>
  <si>
    <t>unclear</t>
  </si>
  <si>
    <t>11.48 (2.76)</t>
  </si>
  <si>
    <t>31 (62)</t>
  </si>
  <si>
    <t>41 (82)</t>
  </si>
  <si>
    <t>1 (2.0)</t>
  </si>
  <si>
    <t>2 (4.0)</t>
  </si>
  <si>
    <t>4 (8.0)</t>
  </si>
  <si>
    <t>2 (4)</t>
  </si>
  <si>
    <t>Unclear</t>
  </si>
  <si>
    <t>DSM-IV-TR (ADIS-IV-P)</t>
  </si>
  <si>
    <t>excluded</t>
  </si>
  <si>
    <t>2021-61128-001</t>
  </si>
  <si>
    <t>Psychiatric outpatient clinics</t>
  </si>
  <si>
    <t>Schools</t>
  </si>
  <si>
    <t>DSM-V (SCID-5-CV)</t>
  </si>
  <si>
    <t>30 (48.3)</t>
  </si>
  <si>
    <t>12 (19.4)</t>
  </si>
  <si>
    <t>Adamowska</t>
  </si>
  <si>
    <t>Poland</t>
  </si>
  <si>
    <t>11.8 (3.0)</t>
  </si>
  <si>
    <t>93 (66.5)</t>
  </si>
  <si>
    <t>Outpatient psychiatric clinic</t>
  </si>
  <si>
    <t>14 (10)</t>
  </si>
  <si>
    <t>3 (2.1)</t>
  </si>
  <si>
    <t>41 (29.2)</t>
  </si>
  <si>
    <t>53 (37.6)</t>
  </si>
  <si>
    <t>2 (1.4)</t>
  </si>
  <si>
    <t>Definition of a positive test/cutoff/threshold</t>
  </si>
  <si>
    <t>Subgroup</t>
  </si>
  <si>
    <t>AUC</t>
  </si>
  <si>
    <t>AUC_se</t>
  </si>
  <si>
    <t>N</t>
  </si>
  <si>
    <t>N OCD</t>
  </si>
  <si>
    <t>N control</t>
  </si>
  <si>
    <t>sensitivity, mean</t>
  </si>
  <si>
    <t>Sensitivty, %</t>
  </si>
  <si>
    <t>specificity, mean</t>
  </si>
  <si>
    <t>Specificity, %</t>
  </si>
  <si>
    <t>PPV</t>
  </si>
  <si>
    <t>NPV</t>
  </si>
  <si>
    <t>Accuracy</t>
  </si>
  <si>
    <t>LR_pos</t>
  </si>
  <si>
    <t>Accuracy_calc</t>
  </si>
  <si>
    <t>TP</t>
  </si>
  <si>
    <t>FN</t>
  </si>
  <si>
    <t>FP</t>
  </si>
  <si>
    <t>TN</t>
  </si>
  <si>
    <t>N_calc</t>
  </si>
  <si>
    <t>Effect modifier</t>
  </si>
  <si>
    <t>Effect modifier results</t>
  </si>
  <si>
    <t>CBCL-OCS</t>
  </si>
  <si>
    <t>none</t>
  </si>
  <si>
    <t>TOCS total score</t>
  </si>
  <si>
    <t>discovery sample</t>
  </si>
  <si>
    <t>0.95 (0.93, 0.97)</t>
  </si>
  <si>
    <t>validation sample</t>
  </si>
  <si>
    <t>TOCS sx count</t>
  </si>
  <si>
    <t>0.96 (0.94, 0.98)</t>
  </si>
  <si>
    <t>TOCS max average</t>
  </si>
  <si>
    <t>OCD vs ADHD</t>
  </si>
  <si>
    <t>0.86 (0.84, 0.89)</t>
  </si>
  <si>
    <t>OCD vs ASD</t>
  </si>
  <si>
    <t>0.81 (0.78, 0.84)</t>
  </si>
  <si>
    <t>TOCS sx count*</t>
  </si>
  <si>
    <t>2*</t>
  </si>
  <si>
    <t>0.87 (0.84, 0.89)</t>
  </si>
  <si>
    <t>0.80 (0.77, 0.83)</t>
  </si>
  <si>
    <t>0.81 (0.78, 0.89)</t>
  </si>
  <si>
    <t>0.75 (0.71, 0.78)</t>
  </si>
  <si>
    <t>CY-BOCS</t>
  </si>
  <si>
    <t>OCS-11</t>
  </si>
  <si>
    <t>OCS-8</t>
  </si>
  <si>
    <t>OCS-6</t>
  </si>
  <si>
    <t>OCS-2</t>
  </si>
  <si>
    <t>SCAS OCD-P</t>
  </si>
  <si>
    <t>SCAS OCD-S</t>
  </si>
  <si>
    <t>CBCL OCS scale (Nelson)</t>
  </si>
  <si>
    <t>0.91 (95% CI 0.87, 0.94)</t>
  </si>
  <si>
    <t>CBCL OCS scale (LogReg)</t>
  </si>
  <si>
    <t>0.96 (95% CI 0.94, 0.98)</t>
  </si>
  <si>
    <t>CBCL OCS scale (Geller)</t>
  </si>
  <si>
    <t>0.94 (95% CI 0.93, 0.98)</t>
  </si>
  <si>
    <t>CBCL OCD</t>
  </si>
  <si>
    <t>CBCL OCD*</t>
  </si>
  <si>
    <t>8*</t>
  </si>
  <si>
    <t>0.89 (0.85, 0.92)</t>
  </si>
  <si>
    <t>YSR OCD</t>
  </si>
  <si>
    <t>9*</t>
  </si>
  <si>
    <t>0.66 (0.57, 0.74)</t>
  </si>
  <si>
    <t>5*</t>
  </si>
  <si>
    <t>0.88 (0.81, 0.94)</t>
  </si>
  <si>
    <t>DISC-2.1 Parent</t>
  </si>
  <si>
    <t>OCD only</t>
  </si>
  <si>
    <t>DISC-2.1 Child</t>
  </si>
  <si>
    <t>DISC-2.1 Combined</t>
  </si>
  <si>
    <t>MINI-KID</t>
  </si>
  <si>
    <t>OCI-CV</t>
  </si>
  <si>
    <t>0.82 (NR, NR)</t>
  </si>
  <si>
    <t>dichotomous</t>
  </si>
  <si>
    <t>OCD vs internalizing disorders</t>
  </si>
  <si>
    <t>0.656 (NR, NR)</t>
  </si>
  <si>
    <t>OCD vs externalizing disorders</t>
  </si>
  <si>
    <t>0.732 (NR, NR)</t>
  </si>
  <si>
    <t>0.77 (0.73, 0.82)</t>
  </si>
  <si>
    <t>C-FOCI</t>
  </si>
  <si>
    <t>CHOCI</t>
  </si>
  <si>
    <t>SOCS</t>
  </si>
  <si>
    <t>SCAS-P Algorithm</t>
  </si>
  <si>
    <t>SCAS-P</t>
  </si>
  <si>
    <t>SCAS Algorithm</t>
  </si>
  <si>
    <t>SCAS</t>
  </si>
  <si>
    <t>95% CI 0.88, 0.97</t>
  </si>
  <si>
    <t>DABWA - computer rated</t>
  </si>
  <si>
    <t>Rates of comorbidity</t>
  </si>
  <si>
    <t>one or more comorbid disorder was present in 79% compared to 50% in consensus diagnosis</t>
  </si>
  <si>
    <t>DABWA - clinican rated</t>
  </si>
  <si>
    <t>one or more comorbid disorder was present in 58% compared to 50% in consensus diagnosis</t>
  </si>
  <si>
    <t>OCS-CBCL</t>
  </si>
  <si>
    <t>OCI-CV-5</t>
  </si>
  <si>
    <t>0.79 (95 % CI = 0.75, 0.82)</t>
  </si>
  <si>
    <t>Short LOI-CV</t>
  </si>
  <si>
    <t>OCD vs WCON</t>
  </si>
  <si>
    <t>0.83 (0.66-1.01)</t>
  </si>
  <si>
    <t>DOD vs WCON</t>
  </si>
  <si>
    <t>OCI-CV-R</t>
  </si>
  <si>
    <t>0.79 (95 % CI = 0.76, 0.83)</t>
  </si>
  <si>
    <t>TCO vs No-TOC</t>
  </si>
  <si>
    <t>LOI-CV 44 item</t>
  </si>
  <si>
    <t>LOI-CV 20 item survey</t>
  </si>
  <si>
    <t>pretreatment</t>
  </si>
  <si>
    <t>C-FOCI symptom checklist</t>
  </si>
  <si>
    <t>0.91 (NA, NA)</t>
  </si>
  <si>
    <t>C-FOCI severity scale</t>
  </si>
  <si>
    <t>6*</t>
  </si>
  <si>
    <t>pmid</t>
  </si>
  <si>
    <t>first_author</t>
  </si>
  <si>
    <t>year</t>
  </si>
  <si>
    <t>extractor</t>
  </si>
  <si>
    <t>Was a consecutive or random sample of patients enrolled?</t>
  </si>
  <si>
    <t>Was a case-control design avoided?</t>
  </si>
  <si>
    <t>Did the study avoid inappropriate exclusions?</t>
  </si>
  <si>
    <t>Were the index test results interpreted without knowledge of the results of the reference standard?</t>
  </si>
  <si>
    <t>If a threshold was used, was it prespecified?</t>
  </si>
  <si>
    <t>Is the reference standard likely to correctly classify the target condition?</t>
  </si>
  <si>
    <t>Were the reference standard results interpreted without knowledge of the results of the index test?</t>
  </si>
  <si>
    <t>Did all patients receive the same reference standard?</t>
  </si>
  <si>
    <t>Were all patients included in the analysis?</t>
  </si>
  <si>
    <t>Yes</t>
  </si>
  <si>
    <t>No</t>
  </si>
  <si>
    <t>DABWA</t>
  </si>
  <si>
    <t>LOI-CV</t>
  </si>
  <si>
    <t>TOCS</t>
  </si>
  <si>
    <t xml:space="preserve">Index test </t>
  </si>
  <si>
    <t>Index test details</t>
  </si>
  <si>
    <t>CBCL-OCS percentile</t>
  </si>
  <si>
    <t>DISC-2.1</t>
  </si>
  <si>
    <t>CBCL-OCS-R</t>
  </si>
  <si>
    <t>DI</t>
  </si>
  <si>
    <t>CB</t>
  </si>
  <si>
    <t xml:space="preserve">DI </t>
  </si>
  <si>
    <t>Type</t>
  </si>
  <si>
    <t>one-off</t>
  </si>
  <si>
    <t>one off</t>
  </si>
  <si>
    <t>0.89 (95% CI 0.83 to 0.94)</t>
  </si>
  <si>
    <t>0.78 (95% CI 0.70 to 0.85)</t>
  </si>
  <si>
    <t>Overall rating</t>
  </si>
  <si>
    <t>Low</t>
  </si>
  <si>
    <t>High</t>
  </si>
  <si>
    <t>moderate</t>
  </si>
  <si>
    <r>
      <t>Did all patients receive a reference standard?</t>
    </r>
    <r>
      <rPr>
        <b/>
        <strike/>
        <sz val="10"/>
        <color rgb="FF000000"/>
        <rFont val="Arial"/>
        <family val="2"/>
      </rPr>
      <t xml:space="preserve"> </t>
    </r>
  </si>
  <si>
    <t>Moderate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</si>
</sst>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21">
    <font>
      <sz val="10"/>
      <color rgb="FF000000"/>
      <name val="Arial"/>
      <scheme val="minor"/>
    </font>
    <font>
      <b/>
      <sz val="11"/>
      <color theme="1"/>
      <name val="Calibri"/>
      <family val="2"/>
    </font>
    <font>
      <b/>
      <sz val="11"/>
      <color rgb="FF1F1F1F"/>
      <name val="Calibri"/>
      <family val="2"/>
    </font>
    <font>
      <sz val="11"/>
      <color rgb="FF1F1F1F"/>
      <name val="Calibri"/>
      <family val="2"/>
    </font>
    <font>
      <sz val="11"/>
      <color theme="1"/>
      <name val="Calibri"/>
      <family val="2"/>
    </font>
    <font>
      <sz val="9"/>
      <color rgb="FF1F1F1F"/>
      <name val="&quot;Google Sans&quot;"/>
    </font>
    <font>
      <sz val="10"/>
      <color theme="1"/>
      <name val="Arial"/>
      <family val="2"/>
      <scheme val="minor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231F20"/>
      <name val="Arial"/>
      <family val="2"/>
      <scheme val="minor"/>
    </font>
    <font>
      <sz val="10"/>
      <color rgb="FF000000"/>
      <name val="Arial"/>
      <family val="2"/>
    </font>
    <font>
      <sz val="11"/>
      <color rgb="FF1F1F1F"/>
      <name val="&quot;Google Sans&quot;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trike/>
      <sz val="10"/>
      <color rgb="FF000000"/>
      <name val="Arial"/>
      <family val="2"/>
    </font>
    <font>
      <sz val="10"/>
      <color rgb="FF1F1F1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5" fillId="2" borderId="0" xfId="0" applyFont="1" applyFill="1"/>
    <xf numFmtId="49" fontId="4" fillId="0" borderId="0" xfId="0" applyNumberFormat="1" applyFont="1" applyAlignment="1">
      <alignment horizontal="left"/>
    </xf>
    <xf numFmtId="0" fontId="4" fillId="3" borderId="0" xfId="0" applyFont="1" applyFill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49" fontId="4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14" fillId="0" borderId="0" xfId="0" applyFont="1"/>
    <xf numFmtId="0" fontId="16" fillId="0" borderId="0" xfId="0" applyFont="1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right" vertical="top"/>
    </xf>
    <xf numFmtId="0" fontId="10" fillId="0" borderId="0" xfId="0" applyFont="1"/>
    <xf numFmtId="0" fontId="5" fillId="0" borderId="0" xfId="0" applyFont="1"/>
    <xf numFmtId="0" fontId="11" fillId="0" borderId="0" xfId="0" applyFont="1" applyAlignment="1">
      <alignment horizontal="left"/>
    </xf>
    <xf numFmtId="49" fontId="6" fillId="0" borderId="0" xfId="0" applyNumberFormat="1" applyFont="1"/>
    <xf numFmtId="0" fontId="12" fillId="0" borderId="0" xfId="0" applyFont="1"/>
    <xf numFmtId="4" fontId="6" fillId="0" borderId="0" xfId="0" applyNumberFormat="1" applyFont="1"/>
    <xf numFmtId="0" fontId="18" fillId="0" borderId="0" xfId="0" applyFont="1" applyFill="1" applyAlignment="1">
      <alignment horizontal="left" vertical="top" wrapText="1"/>
    </xf>
    <xf numFmtId="49" fontId="18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0" fontId="20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 vertical="top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I997"/>
  <sheetViews>
    <sheetView tabSelected="1" topLeftCell="E1" workbookViewId="0">
      <pane ySplit="1" topLeftCell="A15" activePane="bottomLeft" state="frozen"/>
      <selection pane="bottomLeft" activeCell="AO21" sqref="AO21"/>
    </sheetView>
  </sheetViews>
  <sheetFormatPr defaultColWidth="12.6328125" defaultRowHeight="15.75" customHeight="1"/>
  <cols>
    <col min="19" max="19" width="34" customWidth="1"/>
  </cols>
  <sheetData>
    <row r="1" spans="1:35" ht="116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3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35" ht="14.5">
      <c r="A2" s="6">
        <v>35697331</v>
      </c>
      <c r="B2" s="6" t="s">
        <v>261</v>
      </c>
      <c r="C2" s="6">
        <v>2022</v>
      </c>
      <c r="D2" s="6" t="s">
        <v>36</v>
      </c>
      <c r="E2" s="6" t="s">
        <v>61</v>
      </c>
      <c r="F2" s="6" t="s">
        <v>38</v>
      </c>
      <c r="G2" s="6" t="s">
        <v>262</v>
      </c>
      <c r="H2" s="6" t="s">
        <v>263</v>
      </c>
      <c r="I2" s="6" t="s">
        <v>38</v>
      </c>
      <c r="J2" s="6" t="s">
        <v>264</v>
      </c>
      <c r="K2" s="6" t="s">
        <v>265</v>
      </c>
      <c r="L2" s="6" t="s">
        <v>266</v>
      </c>
      <c r="M2" s="6" t="s">
        <v>267</v>
      </c>
      <c r="N2" s="6" t="s">
        <v>38</v>
      </c>
      <c r="O2" s="6" t="s">
        <v>38</v>
      </c>
      <c r="P2" s="6" t="s">
        <v>38</v>
      </c>
      <c r="Q2" s="6" t="s">
        <v>268</v>
      </c>
      <c r="R2" s="6" t="s">
        <v>269</v>
      </c>
      <c r="S2" s="6" t="s">
        <v>270</v>
      </c>
      <c r="T2" s="6" t="s">
        <v>43</v>
      </c>
      <c r="U2" s="6" t="s">
        <v>44</v>
      </c>
      <c r="V2" s="6" t="s">
        <v>45</v>
      </c>
      <c r="W2" s="6" t="s">
        <v>38</v>
      </c>
      <c r="X2" s="6" t="s">
        <v>38</v>
      </c>
      <c r="Y2" s="6" t="s">
        <v>38</v>
      </c>
      <c r="Z2" s="6" t="s">
        <v>38</v>
      </c>
      <c r="AA2" s="6" t="s">
        <v>38</v>
      </c>
      <c r="AB2" s="6" t="s">
        <v>38</v>
      </c>
      <c r="AC2" s="6" t="s">
        <v>38</v>
      </c>
      <c r="AD2" s="6" t="s">
        <v>38</v>
      </c>
      <c r="AE2" s="6" t="s">
        <v>38</v>
      </c>
      <c r="AF2" s="6" t="s">
        <v>38</v>
      </c>
      <c r="AG2" s="6" t="s">
        <v>38</v>
      </c>
      <c r="AH2" s="6" t="s">
        <v>38</v>
      </c>
      <c r="AI2" s="6" t="s">
        <v>38</v>
      </c>
    </row>
    <row r="3" spans="1:35" ht="14.5">
      <c r="A3" s="6">
        <v>35091252</v>
      </c>
      <c r="B3" s="6" t="s">
        <v>261</v>
      </c>
      <c r="C3" s="6">
        <v>2022</v>
      </c>
      <c r="D3" s="6" t="s">
        <v>36</v>
      </c>
      <c r="E3" s="6" t="s">
        <v>61</v>
      </c>
      <c r="F3" s="6" t="s">
        <v>38</v>
      </c>
      <c r="G3" s="6" t="s">
        <v>262</v>
      </c>
      <c r="H3" s="6" t="s">
        <v>263</v>
      </c>
      <c r="I3" s="6" t="s">
        <v>38</v>
      </c>
      <c r="J3" s="6" t="s">
        <v>264</v>
      </c>
      <c r="K3" s="6" t="s">
        <v>265</v>
      </c>
      <c r="L3" s="6" t="s">
        <v>266</v>
      </c>
      <c r="M3" s="6" t="s">
        <v>267</v>
      </c>
      <c r="N3" s="6" t="s">
        <v>38</v>
      </c>
      <c r="O3" s="6" t="s">
        <v>38</v>
      </c>
      <c r="P3" s="6" t="s">
        <v>38</v>
      </c>
      <c r="Q3" s="6" t="s">
        <v>268</v>
      </c>
      <c r="R3" s="6" t="s">
        <v>269</v>
      </c>
      <c r="S3" s="6" t="s">
        <v>270</v>
      </c>
      <c r="T3" s="6" t="s">
        <v>43</v>
      </c>
      <c r="U3" s="6" t="s">
        <v>44</v>
      </c>
      <c r="V3" s="6" t="s">
        <v>45</v>
      </c>
      <c r="W3" s="6" t="s">
        <v>38</v>
      </c>
      <c r="X3" s="6" t="s">
        <v>38</v>
      </c>
      <c r="Y3" s="6" t="s">
        <v>38</v>
      </c>
      <c r="Z3" s="6" t="s">
        <v>38</v>
      </c>
      <c r="AA3" s="6" t="s">
        <v>38</v>
      </c>
      <c r="AB3" s="6" t="s">
        <v>38</v>
      </c>
      <c r="AC3" s="6" t="s">
        <v>38</v>
      </c>
      <c r="AD3" s="6" t="s">
        <v>38</v>
      </c>
      <c r="AE3" s="6" t="s">
        <v>38</v>
      </c>
      <c r="AF3" s="6" t="s">
        <v>38</v>
      </c>
      <c r="AG3" s="6" t="s">
        <v>38</v>
      </c>
      <c r="AH3" s="6" t="s">
        <v>38</v>
      </c>
      <c r="AI3" s="6" t="s">
        <v>38</v>
      </c>
    </row>
    <row r="4" spans="1:35" ht="15.5">
      <c r="A4" s="16">
        <v>25023384</v>
      </c>
      <c r="B4" s="17" t="s">
        <v>309</v>
      </c>
      <c r="C4" s="17">
        <v>2014</v>
      </c>
      <c r="D4" s="11" t="s">
        <v>54</v>
      </c>
      <c r="E4" s="6" t="s">
        <v>292</v>
      </c>
      <c r="F4" s="6" t="s">
        <v>38</v>
      </c>
      <c r="G4" s="6" t="s">
        <v>310</v>
      </c>
      <c r="H4" s="6" t="s">
        <v>311</v>
      </c>
      <c r="I4" s="7">
        <v>45094</v>
      </c>
      <c r="J4" s="6" t="s">
        <v>312</v>
      </c>
      <c r="K4" s="6" t="s">
        <v>38</v>
      </c>
      <c r="L4" s="6" t="s">
        <v>38</v>
      </c>
      <c r="M4" s="6" t="s">
        <v>38</v>
      </c>
      <c r="N4" s="6" t="s">
        <v>38</v>
      </c>
      <c r="O4" s="6" t="s">
        <v>38</v>
      </c>
      <c r="P4" s="6" t="s">
        <v>38</v>
      </c>
      <c r="Q4" s="6" t="s">
        <v>38</v>
      </c>
      <c r="R4" s="6" t="s">
        <v>313</v>
      </c>
      <c r="S4" s="6" t="s">
        <v>68</v>
      </c>
      <c r="T4" s="6" t="s">
        <v>224</v>
      </c>
      <c r="U4" s="6" t="s">
        <v>108</v>
      </c>
      <c r="V4" s="6" t="s">
        <v>45</v>
      </c>
      <c r="W4" s="6" t="s">
        <v>38</v>
      </c>
      <c r="X4" s="6" t="s">
        <v>314</v>
      </c>
      <c r="Y4" s="6" t="s">
        <v>314</v>
      </c>
      <c r="Z4" s="6" t="s">
        <v>38</v>
      </c>
      <c r="AA4" s="6" t="s">
        <v>315</v>
      </c>
      <c r="AB4" s="6" t="s">
        <v>38</v>
      </c>
      <c r="AC4" s="6" t="s">
        <v>38</v>
      </c>
      <c r="AD4" s="6" t="s">
        <v>316</v>
      </c>
      <c r="AE4" s="6" t="s">
        <v>315</v>
      </c>
      <c r="AF4" s="6">
        <v>0</v>
      </c>
      <c r="AG4" s="6" t="s">
        <v>317</v>
      </c>
      <c r="AH4" s="6" t="s">
        <v>318</v>
      </c>
      <c r="AI4" s="6">
        <v>0</v>
      </c>
    </row>
    <row r="5" spans="1:35" ht="14.5">
      <c r="A5" s="6">
        <v>23171745</v>
      </c>
      <c r="B5" s="6" t="s">
        <v>69</v>
      </c>
      <c r="C5" s="6">
        <v>2012</v>
      </c>
      <c r="D5" s="6" t="s">
        <v>36</v>
      </c>
      <c r="E5" s="6" t="s">
        <v>37</v>
      </c>
      <c r="F5" s="6" t="s">
        <v>70</v>
      </c>
      <c r="G5" s="6" t="s">
        <v>71</v>
      </c>
      <c r="H5" s="6" t="s">
        <v>72</v>
      </c>
      <c r="I5" s="7">
        <v>45033</v>
      </c>
      <c r="J5" s="6" t="s">
        <v>73</v>
      </c>
      <c r="K5" s="6" t="s">
        <v>38</v>
      </c>
      <c r="L5" s="6" t="s">
        <v>38</v>
      </c>
      <c r="M5" s="6" t="s">
        <v>38</v>
      </c>
      <c r="N5" s="6" t="s">
        <v>38</v>
      </c>
      <c r="O5" s="6" t="s">
        <v>38</v>
      </c>
      <c r="P5" s="6" t="s">
        <v>38</v>
      </c>
      <c r="Q5" s="6" t="s">
        <v>38</v>
      </c>
      <c r="R5" s="6" t="s">
        <v>74</v>
      </c>
      <c r="S5" s="6" t="s">
        <v>74</v>
      </c>
      <c r="T5" s="6" t="s">
        <v>75</v>
      </c>
      <c r="U5" s="6" t="s">
        <v>76</v>
      </c>
      <c r="V5" s="6" t="s">
        <v>77</v>
      </c>
      <c r="W5" s="6" t="s">
        <v>38</v>
      </c>
      <c r="X5" s="6" t="s">
        <v>38</v>
      </c>
      <c r="Y5" s="6" t="s">
        <v>38</v>
      </c>
      <c r="Z5" s="6" t="s">
        <v>38</v>
      </c>
      <c r="AA5" s="6" t="s">
        <v>38</v>
      </c>
      <c r="AB5" s="6" t="s">
        <v>38</v>
      </c>
      <c r="AC5" s="6" t="s">
        <v>38</v>
      </c>
      <c r="AD5" s="6" t="s">
        <v>38</v>
      </c>
      <c r="AE5" s="6" t="s">
        <v>38</v>
      </c>
      <c r="AF5" s="6" t="s">
        <v>38</v>
      </c>
      <c r="AG5" s="6" t="s">
        <v>38</v>
      </c>
      <c r="AH5" s="6" t="s">
        <v>38</v>
      </c>
      <c r="AI5" s="6" t="s">
        <v>38</v>
      </c>
    </row>
    <row r="6" spans="1:35" ht="14.5">
      <c r="A6" s="6">
        <v>12364847</v>
      </c>
      <c r="B6" s="6" t="s">
        <v>271</v>
      </c>
      <c r="C6" s="6">
        <v>2002</v>
      </c>
      <c r="D6" s="6" t="s">
        <v>54</v>
      </c>
      <c r="E6" s="6" t="s">
        <v>115</v>
      </c>
      <c r="F6" s="6" t="s">
        <v>38</v>
      </c>
      <c r="G6" s="6" t="s">
        <v>222</v>
      </c>
      <c r="H6" s="6" t="s">
        <v>272</v>
      </c>
      <c r="I6" s="6" t="s">
        <v>38</v>
      </c>
      <c r="J6" s="6" t="s">
        <v>273</v>
      </c>
      <c r="K6" s="6" t="s">
        <v>38</v>
      </c>
      <c r="L6" s="6" t="s">
        <v>38</v>
      </c>
      <c r="M6" s="6" t="s">
        <v>38</v>
      </c>
      <c r="N6" s="6" t="s">
        <v>38</v>
      </c>
      <c r="O6" s="6" t="s">
        <v>38</v>
      </c>
      <c r="P6" s="6" t="s">
        <v>38</v>
      </c>
      <c r="Q6" s="6" t="s">
        <v>38</v>
      </c>
      <c r="R6" s="6" t="s">
        <v>274</v>
      </c>
      <c r="S6" s="6" t="s">
        <v>275</v>
      </c>
      <c r="T6" s="6" t="s">
        <v>276</v>
      </c>
      <c r="U6" s="6" t="s">
        <v>76</v>
      </c>
      <c r="V6" s="6" t="s">
        <v>38</v>
      </c>
      <c r="W6" s="6" t="s">
        <v>38</v>
      </c>
      <c r="X6" s="6" t="s">
        <v>38</v>
      </c>
      <c r="Y6" s="6" t="s">
        <v>277</v>
      </c>
      <c r="Z6" s="6" t="s">
        <v>38</v>
      </c>
      <c r="AA6" s="6" t="s">
        <v>38</v>
      </c>
      <c r="AB6" s="6" t="s">
        <v>38</v>
      </c>
      <c r="AC6" s="6" t="s">
        <v>38</v>
      </c>
      <c r="AD6" s="6" t="s">
        <v>38</v>
      </c>
      <c r="AE6" s="6" t="s">
        <v>38</v>
      </c>
      <c r="AF6" s="6" t="s">
        <v>38</v>
      </c>
      <c r="AG6" s="6" t="s">
        <v>38</v>
      </c>
      <c r="AH6" s="6" t="s">
        <v>38</v>
      </c>
      <c r="AI6" s="6" t="s">
        <v>38</v>
      </c>
    </row>
    <row r="7" spans="1:35" ht="14.5">
      <c r="A7" s="6" t="s">
        <v>278</v>
      </c>
      <c r="B7" s="6" t="s">
        <v>279</v>
      </c>
      <c r="C7" s="6">
        <v>2013</v>
      </c>
      <c r="D7" s="6" t="s">
        <v>280</v>
      </c>
      <c r="E7" s="6" t="s">
        <v>61</v>
      </c>
      <c r="F7" s="6" t="s">
        <v>38</v>
      </c>
      <c r="G7" s="6" t="s">
        <v>198</v>
      </c>
      <c r="H7" s="6" t="s">
        <v>281</v>
      </c>
      <c r="I7" s="7">
        <v>45155</v>
      </c>
      <c r="J7" s="6" t="s">
        <v>282</v>
      </c>
      <c r="K7" s="6" t="s">
        <v>38</v>
      </c>
      <c r="L7" s="6" t="s">
        <v>38</v>
      </c>
      <c r="M7" s="6" t="s">
        <v>38</v>
      </c>
      <c r="N7" s="6" t="s">
        <v>38</v>
      </c>
      <c r="O7" s="6" t="s">
        <v>38</v>
      </c>
      <c r="P7" s="6" t="s">
        <v>38</v>
      </c>
      <c r="Q7" s="6" t="s">
        <v>38</v>
      </c>
      <c r="R7" s="6" t="s">
        <v>283</v>
      </c>
      <c r="S7" s="6" t="s">
        <v>284</v>
      </c>
      <c r="T7" s="6" t="s">
        <v>285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6" t="s">
        <v>38</v>
      </c>
    </row>
    <row r="8" spans="1:35" ht="14.5">
      <c r="A8" s="6">
        <v>8496131</v>
      </c>
      <c r="B8" s="11" t="s">
        <v>128</v>
      </c>
      <c r="C8" s="12">
        <v>1993</v>
      </c>
      <c r="D8" s="11" t="s">
        <v>36</v>
      </c>
      <c r="E8" s="6" t="s">
        <v>115</v>
      </c>
      <c r="F8" s="6" t="s">
        <v>38</v>
      </c>
      <c r="G8" s="6" t="s">
        <v>39</v>
      </c>
      <c r="H8" s="6">
        <v>14.73</v>
      </c>
      <c r="I8" s="7">
        <v>45188</v>
      </c>
      <c r="J8" s="6" t="s">
        <v>129</v>
      </c>
      <c r="K8" s="6" t="s">
        <v>130</v>
      </c>
      <c r="L8" s="6" t="s">
        <v>131</v>
      </c>
      <c r="M8" s="6">
        <v>0</v>
      </c>
      <c r="N8" s="6">
        <v>0</v>
      </c>
      <c r="O8" s="6">
        <v>0</v>
      </c>
      <c r="P8" s="6" t="s">
        <v>132</v>
      </c>
      <c r="Q8" s="6">
        <v>0</v>
      </c>
      <c r="R8" s="6" t="s">
        <v>133</v>
      </c>
      <c r="S8" s="6" t="s">
        <v>134</v>
      </c>
      <c r="T8" s="6" t="s">
        <v>135</v>
      </c>
      <c r="U8" s="6" t="s">
        <v>108</v>
      </c>
      <c r="V8" s="6" t="s">
        <v>45</v>
      </c>
      <c r="W8" s="6" t="s">
        <v>38</v>
      </c>
      <c r="X8" s="6" t="s">
        <v>38</v>
      </c>
      <c r="Y8" s="6" t="s">
        <v>38</v>
      </c>
      <c r="Z8" s="6" t="s">
        <v>38</v>
      </c>
      <c r="AA8" s="6" t="s">
        <v>38</v>
      </c>
      <c r="AB8" s="6" t="s">
        <v>38</v>
      </c>
      <c r="AC8" s="6" t="s">
        <v>38</v>
      </c>
      <c r="AD8" s="6" t="s">
        <v>38</v>
      </c>
      <c r="AE8" s="6" t="s">
        <v>38</v>
      </c>
      <c r="AF8" s="6" t="s">
        <v>38</v>
      </c>
      <c r="AG8" s="6" t="s">
        <v>38</v>
      </c>
      <c r="AH8" s="6" t="s">
        <v>38</v>
      </c>
      <c r="AI8" s="6" t="s">
        <v>38</v>
      </c>
    </row>
    <row r="9" spans="1:35" ht="14.5">
      <c r="A9" s="4">
        <v>16635654</v>
      </c>
      <c r="B9" s="5" t="s">
        <v>35</v>
      </c>
      <c r="C9" s="6">
        <v>2006</v>
      </c>
      <c r="D9" s="6" t="s">
        <v>36</v>
      </c>
      <c r="E9" s="6" t="s">
        <v>37</v>
      </c>
      <c r="F9" s="6" t="s">
        <v>38</v>
      </c>
      <c r="G9" s="6" t="s">
        <v>39</v>
      </c>
      <c r="H9" s="6" t="s">
        <v>40</v>
      </c>
      <c r="I9" s="6" t="s">
        <v>38</v>
      </c>
      <c r="J9" s="6" t="s">
        <v>38</v>
      </c>
      <c r="K9" s="6" t="s">
        <v>38</v>
      </c>
      <c r="L9" s="6" t="s">
        <v>38</v>
      </c>
      <c r="M9" s="6" t="s">
        <v>38</v>
      </c>
      <c r="N9" s="6" t="s">
        <v>38</v>
      </c>
      <c r="O9" s="6" t="s">
        <v>38</v>
      </c>
      <c r="P9" s="6" t="s">
        <v>38</v>
      </c>
      <c r="Q9" s="6" t="s">
        <v>38</v>
      </c>
      <c r="R9" s="6" t="s">
        <v>41</v>
      </c>
      <c r="S9" s="6" t="s">
        <v>42</v>
      </c>
      <c r="T9" s="6" t="s">
        <v>43</v>
      </c>
      <c r="U9" s="6" t="s">
        <v>44</v>
      </c>
      <c r="V9" s="6" t="s">
        <v>45</v>
      </c>
      <c r="W9" s="6" t="s">
        <v>38</v>
      </c>
      <c r="X9" s="6" t="s">
        <v>46</v>
      </c>
      <c r="Y9" s="6" t="s">
        <v>47</v>
      </c>
      <c r="Z9" s="6" t="s">
        <v>48</v>
      </c>
      <c r="AA9" s="6" t="s">
        <v>49</v>
      </c>
      <c r="AB9" s="6" t="s">
        <v>38</v>
      </c>
      <c r="AC9" s="6" t="s">
        <v>38</v>
      </c>
      <c r="AD9" s="6" t="s">
        <v>50</v>
      </c>
      <c r="AE9" s="6" t="s">
        <v>38</v>
      </c>
      <c r="AF9" s="6" t="s">
        <v>51</v>
      </c>
      <c r="AG9" s="6" t="s">
        <v>50</v>
      </c>
      <c r="AH9" s="6" t="s">
        <v>52</v>
      </c>
      <c r="AI9" s="6" t="s">
        <v>38</v>
      </c>
    </row>
    <row r="10" spans="1:35" ht="15.75" customHeight="1">
      <c r="A10" s="6">
        <v>31072319</v>
      </c>
      <c r="B10" s="9" t="s">
        <v>161</v>
      </c>
      <c r="C10" s="9" t="s">
        <v>162</v>
      </c>
      <c r="D10" s="6" t="s">
        <v>54</v>
      </c>
      <c r="E10" s="6" t="s">
        <v>61</v>
      </c>
      <c r="F10" s="6" t="s">
        <v>163</v>
      </c>
      <c r="G10" s="6" t="s">
        <v>85</v>
      </c>
      <c r="H10" s="6" t="s">
        <v>164</v>
      </c>
      <c r="I10" s="6" t="s">
        <v>165</v>
      </c>
      <c r="J10" s="6" t="s">
        <v>166</v>
      </c>
      <c r="K10" s="6" t="s">
        <v>38</v>
      </c>
      <c r="L10" s="6" t="s">
        <v>38</v>
      </c>
      <c r="M10" s="6" t="s">
        <v>38</v>
      </c>
      <c r="N10" s="6" t="s">
        <v>38</v>
      </c>
      <c r="O10" s="6" t="s">
        <v>38</v>
      </c>
      <c r="P10" s="6" t="s">
        <v>38</v>
      </c>
      <c r="Q10" s="6" t="s">
        <v>38</v>
      </c>
      <c r="R10" s="6" t="s">
        <v>167</v>
      </c>
      <c r="S10" s="6" t="s">
        <v>167</v>
      </c>
      <c r="T10" s="6" t="s">
        <v>168</v>
      </c>
      <c r="U10" s="6" t="s">
        <v>44</v>
      </c>
      <c r="V10" s="6" t="s">
        <v>45</v>
      </c>
      <c r="W10" s="6" t="s">
        <v>38</v>
      </c>
      <c r="X10" s="6" t="s">
        <v>169</v>
      </c>
      <c r="Y10" s="6" t="s">
        <v>170</v>
      </c>
      <c r="Z10" s="6" t="s">
        <v>171</v>
      </c>
      <c r="AA10" s="6" t="s">
        <v>172</v>
      </c>
      <c r="AB10" s="6" t="s">
        <v>38</v>
      </c>
      <c r="AC10" s="6" t="s">
        <v>38</v>
      </c>
      <c r="AD10" s="6" t="s">
        <v>173</v>
      </c>
      <c r="AE10" s="6" t="s">
        <v>170</v>
      </c>
      <c r="AF10" s="6" t="s">
        <v>38</v>
      </c>
      <c r="AG10" s="6" t="s">
        <v>174</v>
      </c>
      <c r="AH10" s="6" t="s">
        <v>38</v>
      </c>
      <c r="AI10" s="6" t="s">
        <v>171</v>
      </c>
    </row>
    <row r="11" spans="1:35" ht="14.5">
      <c r="A11" s="6">
        <v>16423147</v>
      </c>
      <c r="B11" s="9" t="s">
        <v>103</v>
      </c>
      <c r="C11" s="9" t="s">
        <v>104</v>
      </c>
      <c r="D11" s="6" t="s">
        <v>54</v>
      </c>
      <c r="E11" s="6" t="s">
        <v>37</v>
      </c>
      <c r="F11" s="6" t="s">
        <v>38</v>
      </c>
      <c r="G11" s="6" t="s">
        <v>39</v>
      </c>
      <c r="H11" s="6" t="s">
        <v>38</v>
      </c>
      <c r="I11" s="6" t="s">
        <v>38</v>
      </c>
      <c r="J11" s="6" t="s">
        <v>38</v>
      </c>
      <c r="K11" s="6" t="s">
        <v>38</v>
      </c>
      <c r="L11" s="6" t="s">
        <v>38</v>
      </c>
      <c r="M11" s="6" t="s">
        <v>38</v>
      </c>
      <c r="N11" s="6" t="s">
        <v>38</v>
      </c>
      <c r="O11" s="6" t="s">
        <v>38</v>
      </c>
      <c r="P11" s="6" t="s">
        <v>38</v>
      </c>
      <c r="Q11" s="6" t="s">
        <v>38</v>
      </c>
      <c r="R11" s="6" t="s">
        <v>105</v>
      </c>
      <c r="S11" s="6" t="s">
        <v>106</v>
      </c>
      <c r="T11" s="6" t="s">
        <v>107</v>
      </c>
      <c r="U11" s="6" t="s">
        <v>108</v>
      </c>
      <c r="V11" s="6" t="s">
        <v>45</v>
      </c>
      <c r="W11" s="6" t="s">
        <v>38</v>
      </c>
      <c r="X11" s="6" t="s">
        <v>109</v>
      </c>
      <c r="Y11" s="6" t="s">
        <v>110</v>
      </c>
      <c r="Z11" s="6" t="s">
        <v>38</v>
      </c>
      <c r="AA11" s="6" t="s">
        <v>38</v>
      </c>
      <c r="AB11" s="6" t="s">
        <v>38</v>
      </c>
      <c r="AC11" s="6" t="s">
        <v>38</v>
      </c>
      <c r="AD11" s="6" t="s">
        <v>111</v>
      </c>
      <c r="AE11" s="6" t="s">
        <v>38</v>
      </c>
      <c r="AF11" s="6" t="s">
        <v>38</v>
      </c>
      <c r="AG11" s="6" t="s">
        <v>112</v>
      </c>
      <c r="AH11" s="6" t="s">
        <v>38</v>
      </c>
      <c r="AI11" s="6" t="s">
        <v>38</v>
      </c>
    </row>
    <row r="12" spans="1:35" ht="14.5">
      <c r="A12" s="6">
        <v>18280696</v>
      </c>
      <c r="B12" s="6" t="s">
        <v>84</v>
      </c>
      <c r="C12" s="6">
        <v>2008</v>
      </c>
      <c r="D12" s="6" t="s">
        <v>36</v>
      </c>
      <c r="E12" s="6" t="s">
        <v>37</v>
      </c>
      <c r="F12" s="6" t="s">
        <v>38</v>
      </c>
      <c r="G12" s="6" t="s">
        <v>85</v>
      </c>
      <c r="H12" s="6" t="s">
        <v>38</v>
      </c>
      <c r="I12" s="7">
        <v>45032</v>
      </c>
      <c r="J12" s="6" t="s">
        <v>86</v>
      </c>
      <c r="K12" s="6" t="s">
        <v>38</v>
      </c>
      <c r="L12" s="6" t="s">
        <v>38</v>
      </c>
      <c r="M12" s="6" t="s">
        <v>38</v>
      </c>
      <c r="N12" s="6" t="s">
        <v>38</v>
      </c>
      <c r="O12" s="6" t="s">
        <v>38</v>
      </c>
      <c r="P12" s="6" t="s">
        <v>38</v>
      </c>
      <c r="Q12" s="6" t="s">
        <v>38</v>
      </c>
      <c r="R12" s="6" t="s">
        <v>87</v>
      </c>
      <c r="S12" s="6" t="s">
        <v>88</v>
      </c>
      <c r="T12" s="6" t="s">
        <v>43</v>
      </c>
      <c r="U12" s="6" t="s">
        <v>44</v>
      </c>
      <c r="V12" s="6" t="s">
        <v>45</v>
      </c>
      <c r="W12" s="6" t="s">
        <v>38</v>
      </c>
      <c r="X12" s="6" t="s">
        <v>38</v>
      </c>
      <c r="Y12" s="6" t="s">
        <v>38</v>
      </c>
      <c r="Z12" s="6" t="s">
        <v>38</v>
      </c>
      <c r="AA12" s="6" t="s">
        <v>38</v>
      </c>
      <c r="AB12" s="6" t="s">
        <v>38</v>
      </c>
      <c r="AC12" s="6" t="s">
        <v>38</v>
      </c>
      <c r="AD12" s="6" t="s">
        <v>38</v>
      </c>
      <c r="AE12" s="6" t="s">
        <v>38</v>
      </c>
      <c r="AF12" s="6" t="s">
        <v>38</v>
      </c>
      <c r="AG12" s="6" t="s">
        <v>38</v>
      </c>
      <c r="AH12" s="6" t="s">
        <v>38</v>
      </c>
      <c r="AI12" s="6" t="s">
        <v>38</v>
      </c>
    </row>
    <row r="13" spans="1:35" ht="14.5">
      <c r="A13" s="6">
        <v>32847281</v>
      </c>
      <c r="B13" s="8" t="s">
        <v>238</v>
      </c>
      <c r="C13" s="6">
        <v>2012</v>
      </c>
      <c r="D13" s="6" t="s">
        <v>36</v>
      </c>
      <c r="E13" s="6" t="s">
        <v>61</v>
      </c>
      <c r="F13" s="6" t="s">
        <v>239</v>
      </c>
      <c r="G13" s="6" t="s">
        <v>222</v>
      </c>
      <c r="H13" s="6" t="s">
        <v>240</v>
      </c>
      <c r="I13" s="6" t="s">
        <v>38</v>
      </c>
      <c r="J13" s="6" t="s">
        <v>241</v>
      </c>
      <c r="K13" s="6" t="s">
        <v>242</v>
      </c>
      <c r="L13" s="6">
        <v>0</v>
      </c>
      <c r="M13" s="6" t="s">
        <v>243</v>
      </c>
      <c r="N13" s="6" t="s">
        <v>38</v>
      </c>
      <c r="O13" s="6" t="s">
        <v>38</v>
      </c>
      <c r="P13" s="6" t="s">
        <v>38</v>
      </c>
      <c r="Q13" s="6" t="s">
        <v>38</v>
      </c>
      <c r="R13" s="6" t="s">
        <v>244</v>
      </c>
      <c r="S13" s="6" t="s">
        <v>244</v>
      </c>
      <c r="T13" s="6" t="s">
        <v>224</v>
      </c>
      <c r="U13" s="6" t="s">
        <v>44</v>
      </c>
      <c r="V13" s="6" t="s">
        <v>45</v>
      </c>
      <c r="W13" s="6" t="s">
        <v>38</v>
      </c>
      <c r="X13" s="6" t="s">
        <v>245</v>
      </c>
      <c r="Y13" s="6" t="s">
        <v>246</v>
      </c>
      <c r="Z13" s="6" t="s">
        <v>38</v>
      </c>
      <c r="AA13" s="6" t="s">
        <v>247</v>
      </c>
      <c r="AB13" s="6" t="s">
        <v>38</v>
      </c>
      <c r="AC13" s="6" t="s">
        <v>38</v>
      </c>
      <c r="AD13" s="6" t="s">
        <v>38</v>
      </c>
      <c r="AE13" s="6" t="s">
        <v>248</v>
      </c>
      <c r="AF13" s="6" t="s">
        <v>38</v>
      </c>
      <c r="AG13" s="6" t="s">
        <v>38</v>
      </c>
      <c r="AH13" s="6" t="s">
        <v>248</v>
      </c>
      <c r="AI13" s="6" t="s">
        <v>38</v>
      </c>
    </row>
    <row r="14" spans="1:35" ht="14.5">
      <c r="A14" s="6">
        <v>37431399</v>
      </c>
      <c r="B14" s="6" t="s">
        <v>53</v>
      </c>
      <c r="C14" s="6">
        <v>2021</v>
      </c>
      <c r="D14" s="6" t="s">
        <v>54</v>
      </c>
      <c r="E14" s="6" t="s">
        <v>37</v>
      </c>
      <c r="F14" s="6" t="s">
        <v>38</v>
      </c>
      <c r="G14" s="6" t="s">
        <v>55</v>
      </c>
      <c r="H14" s="6" t="s">
        <v>56</v>
      </c>
      <c r="I14" s="7">
        <v>45098</v>
      </c>
      <c r="J14" s="6">
        <v>32.4</v>
      </c>
      <c r="K14" s="6" t="s">
        <v>38</v>
      </c>
      <c r="L14" s="6" t="s">
        <v>38</v>
      </c>
      <c r="M14" s="6" t="s">
        <v>38</v>
      </c>
      <c r="N14" s="6" t="s">
        <v>38</v>
      </c>
      <c r="O14" s="6" t="s">
        <v>38</v>
      </c>
      <c r="P14" s="6" t="s">
        <v>38</v>
      </c>
      <c r="Q14" s="6" t="s">
        <v>38</v>
      </c>
      <c r="R14" s="6" t="s">
        <v>57</v>
      </c>
      <c r="S14" s="6" t="s">
        <v>58</v>
      </c>
      <c r="T14" s="6" t="s">
        <v>59</v>
      </c>
      <c r="U14" s="6" t="s">
        <v>44</v>
      </c>
      <c r="V14" s="6" t="s">
        <v>45</v>
      </c>
      <c r="W14" s="6" t="s">
        <v>38</v>
      </c>
      <c r="X14" s="6" t="s">
        <v>38</v>
      </c>
      <c r="Y14" s="6" t="s">
        <v>38</v>
      </c>
      <c r="Z14" s="6" t="s">
        <v>38</v>
      </c>
      <c r="AA14" s="6" t="s">
        <v>38</v>
      </c>
      <c r="AB14" s="6" t="s">
        <v>38</v>
      </c>
      <c r="AC14" s="6" t="s">
        <v>38</v>
      </c>
      <c r="AD14" s="6" t="s">
        <v>38</v>
      </c>
      <c r="AE14" s="6" t="s">
        <v>38</v>
      </c>
      <c r="AF14" s="6" t="s">
        <v>38</v>
      </c>
      <c r="AG14" s="6" t="s">
        <v>38</v>
      </c>
      <c r="AH14" s="6" t="s">
        <v>38</v>
      </c>
      <c r="AI14" s="6" t="s">
        <v>38</v>
      </c>
    </row>
    <row r="15" spans="1:35" ht="14.5">
      <c r="A15" s="6">
        <v>11433093</v>
      </c>
      <c r="B15" s="9" t="s">
        <v>113</v>
      </c>
      <c r="C15" s="9" t="s">
        <v>114</v>
      </c>
      <c r="D15" s="6" t="s">
        <v>54</v>
      </c>
      <c r="E15" s="6" t="s">
        <v>115</v>
      </c>
      <c r="F15" s="6" t="s">
        <v>116</v>
      </c>
      <c r="G15" s="6" t="s">
        <v>39</v>
      </c>
      <c r="H15" s="10" t="s">
        <v>117</v>
      </c>
      <c r="I15" s="6" t="s">
        <v>118</v>
      </c>
      <c r="J15" s="6" t="s">
        <v>119</v>
      </c>
      <c r="K15" s="6" t="s">
        <v>120</v>
      </c>
      <c r="L15" s="6" t="s">
        <v>38</v>
      </c>
      <c r="M15" s="6" t="s">
        <v>121</v>
      </c>
      <c r="N15" s="6">
        <v>0</v>
      </c>
      <c r="O15" s="6">
        <v>0</v>
      </c>
      <c r="P15" s="6">
        <v>0</v>
      </c>
      <c r="Q15" s="6" t="s">
        <v>122</v>
      </c>
      <c r="R15" s="6" t="s">
        <v>123</v>
      </c>
      <c r="S15" s="6"/>
      <c r="T15" s="6"/>
      <c r="U15" s="6" t="s">
        <v>108</v>
      </c>
      <c r="V15" s="6" t="s">
        <v>45</v>
      </c>
      <c r="W15" s="6" t="s">
        <v>38</v>
      </c>
      <c r="X15" s="6" t="s">
        <v>124</v>
      </c>
      <c r="Y15" s="6" t="s">
        <v>38</v>
      </c>
      <c r="Z15" s="6" t="s">
        <v>38</v>
      </c>
      <c r="AA15" s="6" t="s">
        <v>125</v>
      </c>
      <c r="AB15" s="6" t="s">
        <v>38</v>
      </c>
      <c r="AC15" s="6" t="s">
        <v>38</v>
      </c>
      <c r="AD15" s="6" t="s">
        <v>126</v>
      </c>
      <c r="AE15" s="6" t="s">
        <v>38</v>
      </c>
      <c r="AF15" s="6" t="s">
        <v>38</v>
      </c>
      <c r="AG15" s="6" t="s">
        <v>124</v>
      </c>
      <c r="AH15" s="6" t="s">
        <v>127</v>
      </c>
      <c r="AI15" s="6" t="s">
        <v>38</v>
      </c>
    </row>
    <row r="16" spans="1:35" ht="14.5">
      <c r="A16" s="6">
        <v>32848897</v>
      </c>
      <c r="B16" s="8" t="s">
        <v>60</v>
      </c>
      <c r="C16" s="6">
        <v>2020</v>
      </c>
      <c r="D16" s="6" t="s">
        <v>36</v>
      </c>
      <c r="E16" s="6" t="s">
        <v>61</v>
      </c>
      <c r="F16" s="6" t="s">
        <v>62</v>
      </c>
      <c r="G16" s="6" t="s">
        <v>63</v>
      </c>
      <c r="H16" s="6" t="s">
        <v>64</v>
      </c>
      <c r="I16" s="7">
        <v>45095</v>
      </c>
      <c r="J16" s="6" t="s">
        <v>65</v>
      </c>
      <c r="K16" s="6" t="s">
        <v>38</v>
      </c>
      <c r="L16" s="6" t="s">
        <v>38</v>
      </c>
      <c r="M16" s="6" t="s">
        <v>38</v>
      </c>
      <c r="N16" s="6" t="s">
        <v>38</v>
      </c>
      <c r="O16" s="6" t="s">
        <v>38</v>
      </c>
      <c r="P16" s="6" t="s">
        <v>38</v>
      </c>
      <c r="Q16" s="6" t="s">
        <v>38</v>
      </c>
      <c r="R16" s="6" t="s">
        <v>66</v>
      </c>
      <c r="S16" s="6" t="s">
        <v>66</v>
      </c>
      <c r="T16" s="6" t="s">
        <v>67</v>
      </c>
      <c r="U16" s="6" t="s">
        <v>44</v>
      </c>
      <c r="V16" s="6" t="s">
        <v>45</v>
      </c>
      <c r="W16" s="6" t="s">
        <v>68</v>
      </c>
      <c r="X16" s="6" t="s">
        <v>38</v>
      </c>
      <c r="Y16" s="6" t="s">
        <v>38</v>
      </c>
      <c r="Z16" s="6" t="s">
        <v>38</v>
      </c>
      <c r="AA16" s="6" t="s">
        <v>38</v>
      </c>
      <c r="AB16" s="6" t="s">
        <v>38</v>
      </c>
      <c r="AC16" s="6" t="s">
        <v>38</v>
      </c>
      <c r="AD16" s="6" t="s">
        <v>38</v>
      </c>
      <c r="AE16" s="6" t="s">
        <v>38</v>
      </c>
      <c r="AF16" s="6" t="s">
        <v>38</v>
      </c>
      <c r="AG16" s="6" t="s">
        <v>38</v>
      </c>
      <c r="AH16" s="6" t="s">
        <v>38</v>
      </c>
      <c r="AI16" s="6">
        <v>0</v>
      </c>
    </row>
    <row r="17" spans="1:35" ht="14.5">
      <c r="A17" s="14">
        <v>27283942</v>
      </c>
      <c r="B17" s="9" t="s">
        <v>196</v>
      </c>
      <c r="C17" s="9" t="s">
        <v>197</v>
      </c>
      <c r="D17" s="6" t="s">
        <v>54</v>
      </c>
      <c r="E17" s="6" t="s">
        <v>115</v>
      </c>
      <c r="F17" s="6" t="s">
        <v>38</v>
      </c>
      <c r="G17" s="6" t="s">
        <v>198</v>
      </c>
      <c r="H17" s="6" t="s">
        <v>199</v>
      </c>
      <c r="I17" s="7">
        <v>45157</v>
      </c>
      <c r="J17" s="6" t="s">
        <v>200</v>
      </c>
      <c r="K17" s="6" t="s">
        <v>38</v>
      </c>
      <c r="L17" s="6" t="s">
        <v>38</v>
      </c>
      <c r="M17" s="6" t="s">
        <v>38</v>
      </c>
      <c r="N17" s="6" t="s">
        <v>38</v>
      </c>
      <c r="O17" s="6" t="s">
        <v>38</v>
      </c>
      <c r="P17" s="6" t="s">
        <v>38</v>
      </c>
      <c r="Q17" s="6" t="s">
        <v>38</v>
      </c>
      <c r="R17" s="6" t="s">
        <v>201</v>
      </c>
      <c r="S17" s="6" t="s">
        <v>202</v>
      </c>
      <c r="T17" s="6" t="s">
        <v>203</v>
      </c>
      <c r="U17" s="6" t="s">
        <v>44</v>
      </c>
      <c r="V17" s="6" t="s">
        <v>45</v>
      </c>
      <c r="W17" s="6" t="s">
        <v>38</v>
      </c>
      <c r="X17" s="6" t="s">
        <v>204</v>
      </c>
      <c r="Y17" s="6" t="s">
        <v>205</v>
      </c>
      <c r="Z17" s="6" t="s">
        <v>206</v>
      </c>
      <c r="AA17" s="6" t="s">
        <v>207</v>
      </c>
      <c r="AB17" s="6" t="s">
        <v>38</v>
      </c>
      <c r="AC17" s="6" t="s">
        <v>144</v>
      </c>
      <c r="AD17" s="6" t="s">
        <v>38</v>
      </c>
      <c r="AE17" s="6" t="s">
        <v>38</v>
      </c>
      <c r="AF17" s="6" t="s">
        <v>38</v>
      </c>
      <c r="AG17" s="6" t="s">
        <v>208</v>
      </c>
      <c r="AH17" s="6" t="s">
        <v>209</v>
      </c>
      <c r="AI17" s="6" t="s">
        <v>144</v>
      </c>
    </row>
    <row r="18" spans="1:35" ht="14.5">
      <c r="A18" s="6">
        <v>27703719</v>
      </c>
      <c r="B18" s="6" t="s">
        <v>196</v>
      </c>
      <c r="C18" s="9" t="s">
        <v>216</v>
      </c>
      <c r="D18" s="6" t="s">
        <v>36</v>
      </c>
      <c r="E18" s="6" t="s">
        <v>61</v>
      </c>
      <c r="F18" s="6" t="s">
        <v>38</v>
      </c>
      <c r="G18" s="6" t="s">
        <v>198</v>
      </c>
      <c r="H18" s="6" t="s">
        <v>199</v>
      </c>
      <c r="I18" s="7">
        <v>45188</v>
      </c>
      <c r="J18" s="6" t="s">
        <v>217</v>
      </c>
      <c r="K18" s="6" t="s">
        <v>38</v>
      </c>
      <c r="L18" s="6" t="s">
        <v>38</v>
      </c>
      <c r="M18" s="6" t="s">
        <v>38</v>
      </c>
      <c r="N18" s="6" t="s">
        <v>38</v>
      </c>
      <c r="O18" s="6" t="s">
        <v>38</v>
      </c>
      <c r="P18" s="6" t="s">
        <v>38</v>
      </c>
      <c r="Q18" s="6" t="s">
        <v>38</v>
      </c>
      <c r="R18" s="6" t="s">
        <v>218</v>
      </c>
      <c r="S18" s="6" t="s">
        <v>68</v>
      </c>
      <c r="T18" s="6" t="s">
        <v>43</v>
      </c>
      <c r="U18" s="6" t="s">
        <v>38</v>
      </c>
      <c r="V18" s="6" t="s">
        <v>38</v>
      </c>
      <c r="W18" s="6" t="s">
        <v>38</v>
      </c>
      <c r="X18" s="6" t="s">
        <v>219</v>
      </c>
      <c r="Y18" s="6" t="s">
        <v>206</v>
      </c>
      <c r="Z18" s="6" t="s">
        <v>38</v>
      </c>
      <c r="AA18" s="6" t="s">
        <v>220</v>
      </c>
      <c r="AB18" s="6" t="s">
        <v>38</v>
      </c>
      <c r="AC18" s="6" t="s">
        <v>38</v>
      </c>
      <c r="AD18" s="6" t="s">
        <v>38</v>
      </c>
      <c r="AE18" s="6" t="s">
        <v>38</v>
      </c>
      <c r="AF18" s="6" t="s">
        <v>38</v>
      </c>
      <c r="AG18" s="6" t="s">
        <v>38</v>
      </c>
      <c r="AH18" s="6" t="s">
        <v>38</v>
      </c>
      <c r="AI18" s="6" t="s">
        <v>38</v>
      </c>
    </row>
    <row r="19" spans="1:35" ht="15.5">
      <c r="A19" s="6">
        <v>32030629</v>
      </c>
      <c r="B19" s="13" t="s">
        <v>145</v>
      </c>
      <c r="C19" s="13" t="s">
        <v>146</v>
      </c>
      <c r="D19" s="6" t="s">
        <v>54</v>
      </c>
      <c r="E19" s="6" t="s">
        <v>61</v>
      </c>
      <c r="F19" s="6" t="s">
        <v>38</v>
      </c>
      <c r="G19" s="6" t="s">
        <v>39</v>
      </c>
      <c r="H19" s="6" t="s">
        <v>147</v>
      </c>
      <c r="I19" s="7">
        <v>45125</v>
      </c>
      <c r="J19" s="6" t="s">
        <v>148</v>
      </c>
      <c r="K19" s="6" t="s">
        <v>149</v>
      </c>
      <c r="L19" s="6" t="s">
        <v>150</v>
      </c>
      <c r="M19" s="6" t="s">
        <v>151</v>
      </c>
      <c r="N19" s="6" t="s">
        <v>152</v>
      </c>
      <c r="O19" s="6" t="s">
        <v>38</v>
      </c>
      <c r="P19" s="6" t="s">
        <v>153</v>
      </c>
      <c r="Q19" s="6" t="s">
        <v>154</v>
      </c>
      <c r="R19" s="6" t="s">
        <v>155</v>
      </c>
      <c r="S19" s="6"/>
      <c r="T19" s="6" t="s">
        <v>156</v>
      </c>
      <c r="U19" s="6" t="s">
        <v>76</v>
      </c>
      <c r="V19" s="6" t="s">
        <v>38</v>
      </c>
      <c r="W19" s="6" t="s">
        <v>38</v>
      </c>
      <c r="X19" s="6" t="s">
        <v>157</v>
      </c>
      <c r="Y19" s="6" t="s">
        <v>158</v>
      </c>
      <c r="Z19" s="6" t="s">
        <v>38</v>
      </c>
      <c r="AA19" s="6" t="s">
        <v>159</v>
      </c>
      <c r="AB19" s="6" t="s">
        <v>38</v>
      </c>
      <c r="AC19" s="6" t="s">
        <v>38</v>
      </c>
      <c r="AD19" s="6" t="s">
        <v>38</v>
      </c>
      <c r="AE19" s="6" t="s">
        <v>38</v>
      </c>
      <c r="AF19" s="6" t="s">
        <v>38</v>
      </c>
      <c r="AG19" s="6" t="s">
        <v>160</v>
      </c>
      <c r="AH19" s="6" t="s">
        <v>38</v>
      </c>
      <c r="AI19" s="6" t="s">
        <v>144</v>
      </c>
    </row>
    <row r="20" spans="1:35" ht="14.5">
      <c r="A20" s="6">
        <v>28151703</v>
      </c>
      <c r="B20" s="6" t="s">
        <v>249</v>
      </c>
      <c r="C20" s="6">
        <v>2017</v>
      </c>
      <c r="D20" s="6" t="s">
        <v>36</v>
      </c>
      <c r="E20" s="6" t="s">
        <v>37</v>
      </c>
      <c r="F20" s="6" t="s">
        <v>38</v>
      </c>
      <c r="G20" s="6" t="s">
        <v>250</v>
      </c>
      <c r="H20" s="6" t="s">
        <v>251</v>
      </c>
      <c r="I20" s="7">
        <v>45089</v>
      </c>
      <c r="J20" s="6" t="s">
        <v>252</v>
      </c>
      <c r="K20" s="6" t="s">
        <v>38</v>
      </c>
      <c r="L20" s="6" t="s">
        <v>38</v>
      </c>
      <c r="M20" s="6" t="s">
        <v>38</v>
      </c>
      <c r="N20" s="6" t="s">
        <v>38</v>
      </c>
      <c r="O20" s="6" t="s">
        <v>38</v>
      </c>
      <c r="P20" s="6" t="s">
        <v>38</v>
      </c>
      <c r="Q20" s="6" t="s">
        <v>38</v>
      </c>
      <c r="R20" s="6" t="s">
        <v>253</v>
      </c>
      <c r="S20" s="6" t="s">
        <v>253</v>
      </c>
      <c r="T20" s="6" t="s">
        <v>254</v>
      </c>
      <c r="U20" s="6" t="s">
        <v>44</v>
      </c>
      <c r="V20" s="6" t="s">
        <v>45</v>
      </c>
      <c r="W20" s="6" t="s">
        <v>38</v>
      </c>
      <c r="X20" s="6" t="s">
        <v>255</v>
      </c>
      <c r="Y20" s="6" t="s">
        <v>256</v>
      </c>
      <c r="Z20" s="6" t="s">
        <v>38</v>
      </c>
      <c r="AA20" s="6" t="s">
        <v>257</v>
      </c>
      <c r="AB20" s="6" t="s">
        <v>38</v>
      </c>
      <c r="AC20" s="6" t="s">
        <v>38</v>
      </c>
      <c r="AD20" s="6" t="s">
        <v>258</v>
      </c>
      <c r="AE20" s="6" t="s">
        <v>38</v>
      </c>
      <c r="AF20" s="6" t="s">
        <v>38</v>
      </c>
      <c r="AG20" s="6" t="s">
        <v>259</v>
      </c>
      <c r="AH20" s="6" t="s">
        <v>260</v>
      </c>
      <c r="AI20" s="6" t="s">
        <v>38</v>
      </c>
    </row>
    <row r="21" spans="1:35" ht="14.5">
      <c r="A21" s="6" t="s">
        <v>225</v>
      </c>
      <c r="B21" s="6" t="s">
        <v>226</v>
      </c>
      <c r="C21" s="6">
        <v>2018</v>
      </c>
      <c r="D21" s="6" t="s">
        <v>36</v>
      </c>
      <c r="E21" s="6" t="s">
        <v>37</v>
      </c>
      <c r="F21" s="6" t="s">
        <v>38</v>
      </c>
      <c r="G21" s="6" t="s">
        <v>39</v>
      </c>
      <c r="H21" s="6" t="s">
        <v>227</v>
      </c>
      <c r="I21" s="7">
        <v>45064</v>
      </c>
      <c r="J21" s="6" t="s">
        <v>228</v>
      </c>
      <c r="K21" s="6" t="s">
        <v>229</v>
      </c>
      <c r="L21" s="6" t="s">
        <v>38</v>
      </c>
      <c r="M21" s="6" t="s">
        <v>38</v>
      </c>
      <c r="N21" s="6" t="s">
        <v>38</v>
      </c>
      <c r="O21" s="6" t="s">
        <v>38</v>
      </c>
      <c r="P21" s="6" t="s">
        <v>38</v>
      </c>
      <c r="Q21" s="6" t="s">
        <v>38</v>
      </c>
      <c r="R21" s="6" t="s">
        <v>230</v>
      </c>
      <c r="S21" s="6" t="s">
        <v>231</v>
      </c>
      <c r="T21" s="11" t="s">
        <v>232</v>
      </c>
      <c r="U21" s="6" t="s">
        <v>44</v>
      </c>
      <c r="V21" s="6" t="s">
        <v>45</v>
      </c>
      <c r="W21" s="6" t="s">
        <v>38</v>
      </c>
      <c r="X21" s="6" t="s">
        <v>38</v>
      </c>
      <c r="Y21" s="6" t="s">
        <v>38</v>
      </c>
      <c r="Z21" s="6" t="s">
        <v>38</v>
      </c>
      <c r="AA21" s="6" t="s">
        <v>38</v>
      </c>
      <c r="AB21" s="6" t="s">
        <v>38</v>
      </c>
      <c r="AC21" s="6" t="s">
        <v>38</v>
      </c>
      <c r="AD21" s="6" t="s">
        <v>38</v>
      </c>
      <c r="AE21" s="6" t="s">
        <v>38</v>
      </c>
      <c r="AF21" s="6" t="s">
        <v>38</v>
      </c>
      <c r="AG21" s="6" t="s">
        <v>38</v>
      </c>
      <c r="AH21" s="6" t="s">
        <v>38</v>
      </c>
      <c r="AI21" s="6" t="s">
        <v>38</v>
      </c>
    </row>
    <row r="22" spans="1:35" ht="14.5">
      <c r="A22" s="6" t="s">
        <v>233</v>
      </c>
      <c r="B22" s="6" t="s">
        <v>234</v>
      </c>
      <c r="C22" s="6">
        <v>2019</v>
      </c>
      <c r="D22" s="6" t="s">
        <v>36</v>
      </c>
      <c r="E22" s="6" t="s">
        <v>115</v>
      </c>
      <c r="F22" s="6" t="s">
        <v>38</v>
      </c>
      <c r="G22" s="6" t="s">
        <v>187</v>
      </c>
      <c r="H22" s="6" t="s">
        <v>235</v>
      </c>
      <c r="I22" s="7">
        <v>45217</v>
      </c>
      <c r="J22" s="6" t="s">
        <v>236</v>
      </c>
      <c r="K22" s="6" t="s">
        <v>38</v>
      </c>
      <c r="L22" s="6" t="s">
        <v>38</v>
      </c>
      <c r="M22" s="6" t="s">
        <v>38</v>
      </c>
      <c r="N22" s="6" t="s">
        <v>38</v>
      </c>
      <c r="O22" s="6" t="s">
        <v>38</v>
      </c>
      <c r="P22" s="6" t="s">
        <v>38</v>
      </c>
      <c r="Q22" s="6" t="s">
        <v>38</v>
      </c>
      <c r="R22" s="6" t="s">
        <v>237</v>
      </c>
      <c r="S22" s="6" t="s">
        <v>237</v>
      </c>
      <c r="T22" s="6" t="s">
        <v>67</v>
      </c>
      <c r="U22" s="6" t="s">
        <v>44</v>
      </c>
      <c r="V22" s="6" t="s">
        <v>38</v>
      </c>
      <c r="W22" s="6" t="s">
        <v>38</v>
      </c>
      <c r="X22" s="6" t="s">
        <v>38</v>
      </c>
      <c r="Y22" s="6" t="s">
        <v>38</v>
      </c>
      <c r="Z22" s="6" t="s">
        <v>38</v>
      </c>
      <c r="AA22" s="6" t="s">
        <v>38</v>
      </c>
      <c r="AB22" s="6" t="s">
        <v>38</v>
      </c>
      <c r="AC22" s="6" t="s">
        <v>38</v>
      </c>
      <c r="AD22" s="6" t="s">
        <v>38</v>
      </c>
      <c r="AE22" s="6" t="s">
        <v>38</v>
      </c>
      <c r="AF22" s="6" t="s">
        <v>38</v>
      </c>
      <c r="AG22" s="6" t="s">
        <v>38</v>
      </c>
      <c r="AH22" s="6" t="s">
        <v>38</v>
      </c>
      <c r="AI22" s="6" t="s">
        <v>38</v>
      </c>
    </row>
    <row r="23" spans="1:35" ht="14.5">
      <c r="A23" s="6">
        <v>12550826</v>
      </c>
      <c r="B23" s="6" t="s">
        <v>210</v>
      </c>
      <c r="C23" s="6">
        <v>2003</v>
      </c>
      <c r="D23" s="6" t="s">
        <v>36</v>
      </c>
      <c r="E23" s="6" t="s">
        <v>61</v>
      </c>
      <c r="F23" s="6" t="s">
        <v>38</v>
      </c>
      <c r="G23" s="6" t="s">
        <v>211</v>
      </c>
      <c r="H23" s="6" t="s">
        <v>212</v>
      </c>
      <c r="I23" s="7">
        <v>45124</v>
      </c>
      <c r="J23" s="6" t="s">
        <v>213</v>
      </c>
      <c r="K23" s="6" t="s">
        <v>38</v>
      </c>
      <c r="L23" s="6" t="s">
        <v>38</v>
      </c>
      <c r="M23" s="6" t="s">
        <v>38</v>
      </c>
      <c r="N23" s="6" t="s">
        <v>38</v>
      </c>
      <c r="O23" s="6" t="s">
        <v>38</v>
      </c>
      <c r="P23" s="6" t="s">
        <v>38</v>
      </c>
      <c r="Q23" s="6" t="s">
        <v>38</v>
      </c>
      <c r="R23" s="6" t="s">
        <v>214</v>
      </c>
      <c r="S23" s="6" t="s">
        <v>215</v>
      </c>
      <c r="T23" s="6" t="s">
        <v>43</v>
      </c>
      <c r="U23" s="6" t="s">
        <v>44</v>
      </c>
      <c r="V23" s="6" t="s">
        <v>45</v>
      </c>
      <c r="W23" s="6" t="s">
        <v>38</v>
      </c>
      <c r="X23" s="6" t="s">
        <v>38</v>
      </c>
      <c r="Y23" s="6" t="s">
        <v>38</v>
      </c>
      <c r="Z23" s="6" t="s">
        <v>38</v>
      </c>
      <c r="AA23" s="6" t="s">
        <v>38</v>
      </c>
      <c r="AB23" s="6" t="s">
        <v>38</v>
      </c>
      <c r="AC23" s="6" t="s">
        <v>38</v>
      </c>
      <c r="AD23" s="6" t="s">
        <v>38</v>
      </c>
      <c r="AE23" s="6" t="s">
        <v>38</v>
      </c>
      <c r="AF23" s="6" t="s">
        <v>38</v>
      </c>
      <c r="AG23" s="6" t="s">
        <v>38</v>
      </c>
      <c r="AH23" s="6" t="s">
        <v>38</v>
      </c>
      <c r="AI23" s="6" t="s">
        <v>38</v>
      </c>
    </row>
    <row r="24" spans="1:35" ht="14.5">
      <c r="A24" s="6">
        <v>20331933</v>
      </c>
      <c r="B24" s="6" t="s">
        <v>136</v>
      </c>
      <c r="C24" s="6">
        <v>2010</v>
      </c>
      <c r="D24" s="6" t="s">
        <v>36</v>
      </c>
      <c r="E24" s="6" t="s">
        <v>61</v>
      </c>
      <c r="F24" s="6" t="s">
        <v>38</v>
      </c>
      <c r="G24" s="6" t="s">
        <v>39</v>
      </c>
      <c r="H24" s="6" t="s">
        <v>137</v>
      </c>
      <c r="I24" s="7">
        <v>45094</v>
      </c>
      <c r="J24" s="6" t="s">
        <v>138</v>
      </c>
      <c r="K24" s="6" t="s">
        <v>139</v>
      </c>
      <c r="L24" s="6" t="s">
        <v>140</v>
      </c>
      <c r="M24" s="6">
        <v>0</v>
      </c>
      <c r="N24" s="6">
        <v>0</v>
      </c>
      <c r="O24" s="6">
        <v>0</v>
      </c>
      <c r="P24" s="6" t="s">
        <v>141</v>
      </c>
      <c r="Q24" s="6" t="s">
        <v>141</v>
      </c>
      <c r="R24" s="6" t="s">
        <v>142</v>
      </c>
      <c r="S24" s="6" t="s">
        <v>142</v>
      </c>
      <c r="T24" s="6" t="s">
        <v>143</v>
      </c>
      <c r="U24" s="6" t="s">
        <v>44</v>
      </c>
      <c r="V24" s="6" t="s">
        <v>45</v>
      </c>
      <c r="W24" s="6" t="s">
        <v>38</v>
      </c>
      <c r="X24" s="6" t="s">
        <v>38</v>
      </c>
      <c r="Y24" s="6" t="s">
        <v>38</v>
      </c>
      <c r="Z24" s="6" t="s">
        <v>38</v>
      </c>
      <c r="AA24" s="6" t="s">
        <v>38</v>
      </c>
      <c r="AB24" s="6" t="s">
        <v>38</v>
      </c>
      <c r="AC24" s="6" t="s">
        <v>38</v>
      </c>
      <c r="AD24" s="6" t="s">
        <v>38</v>
      </c>
      <c r="AE24" s="6" t="s">
        <v>38</v>
      </c>
      <c r="AF24" s="6" t="s">
        <v>38</v>
      </c>
      <c r="AG24" s="6" t="s">
        <v>38</v>
      </c>
      <c r="AH24" s="6" t="s">
        <v>38</v>
      </c>
      <c r="AI24" s="6" t="s">
        <v>144</v>
      </c>
    </row>
    <row r="25" spans="1:35" ht="14.5">
      <c r="A25" s="6">
        <v>34293000</v>
      </c>
      <c r="B25" s="6" t="s">
        <v>89</v>
      </c>
      <c r="C25" s="6">
        <v>2021</v>
      </c>
      <c r="D25" s="6" t="s">
        <v>54</v>
      </c>
      <c r="E25" s="6" t="s">
        <v>61</v>
      </c>
      <c r="F25" s="6" t="s">
        <v>90</v>
      </c>
      <c r="G25" s="6" t="s">
        <v>85</v>
      </c>
      <c r="H25" s="6" t="s">
        <v>91</v>
      </c>
      <c r="I25" s="6" t="s">
        <v>92</v>
      </c>
      <c r="J25" s="6" t="s">
        <v>93</v>
      </c>
      <c r="K25" s="6" t="s">
        <v>38</v>
      </c>
      <c r="L25" s="6" t="s">
        <v>38</v>
      </c>
      <c r="M25" s="6" t="s">
        <v>38</v>
      </c>
      <c r="N25" s="6" t="s">
        <v>38</v>
      </c>
      <c r="O25" s="6" t="s">
        <v>38</v>
      </c>
      <c r="P25" s="6" t="s">
        <v>38</v>
      </c>
      <c r="Q25" s="6" t="s">
        <v>38</v>
      </c>
      <c r="R25" s="6" t="s">
        <v>94</v>
      </c>
      <c r="S25" s="6" t="s">
        <v>95</v>
      </c>
      <c r="T25" s="6" t="s">
        <v>96</v>
      </c>
      <c r="U25" s="6" t="s">
        <v>44</v>
      </c>
      <c r="V25" s="6" t="s">
        <v>45</v>
      </c>
      <c r="W25" s="6" t="s">
        <v>38</v>
      </c>
      <c r="X25" s="6" t="s">
        <v>97</v>
      </c>
      <c r="Y25" s="6" t="s">
        <v>98</v>
      </c>
      <c r="Z25" s="6" t="s">
        <v>99</v>
      </c>
      <c r="AA25" s="6" t="s">
        <v>38</v>
      </c>
      <c r="AB25" s="6" t="s">
        <v>38</v>
      </c>
      <c r="AC25" s="6" t="s">
        <v>38</v>
      </c>
      <c r="AD25" s="6" t="s">
        <v>100</v>
      </c>
      <c r="AE25" s="6" t="s">
        <v>38</v>
      </c>
      <c r="AF25" s="6" t="s">
        <v>38</v>
      </c>
      <c r="AG25" s="6" t="s">
        <v>101</v>
      </c>
      <c r="AH25" s="6" t="s">
        <v>102</v>
      </c>
      <c r="AI25" s="6" t="s">
        <v>38</v>
      </c>
    </row>
    <row r="26" spans="1:35" ht="14.5">
      <c r="A26" s="6">
        <v>16379516</v>
      </c>
      <c r="B26" s="9" t="s">
        <v>286</v>
      </c>
      <c r="C26" s="9" t="s">
        <v>287</v>
      </c>
      <c r="D26" s="6" t="s">
        <v>54</v>
      </c>
      <c r="E26" s="6" t="s">
        <v>61</v>
      </c>
      <c r="F26" s="6" t="s">
        <v>38</v>
      </c>
      <c r="G26" s="6" t="s">
        <v>39</v>
      </c>
      <c r="H26" s="6" t="s">
        <v>288</v>
      </c>
      <c r="I26" s="6" t="s">
        <v>38</v>
      </c>
      <c r="J26" s="6" t="s">
        <v>38</v>
      </c>
      <c r="K26" s="6" t="s">
        <v>38</v>
      </c>
      <c r="L26" s="6" t="s">
        <v>38</v>
      </c>
      <c r="M26" s="6" t="s">
        <v>38</v>
      </c>
      <c r="N26" s="6" t="s">
        <v>38</v>
      </c>
      <c r="O26" s="6" t="s">
        <v>38</v>
      </c>
      <c r="P26" s="6" t="s">
        <v>38</v>
      </c>
      <c r="Q26" s="6" t="s">
        <v>38</v>
      </c>
      <c r="R26" s="6" t="s">
        <v>289</v>
      </c>
      <c r="S26" s="6" t="s">
        <v>68</v>
      </c>
      <c r="T26" s="6" t="s">
        <v>290</v>
      </c>
      <c r="U26" s="6" t="s">
        <v>44</v>
      </c>
      <c r="V26" s="6" t="s">
        <v>45</v>
      </c>
      <c r="W26" s="6" t="s">
        <v>38</v>
      </c>
      <c r="X26" s="6" t="s">
        <v>38</v>
      </c>
      <c r="Y26" s="6" t="s">
        <v>38</v>
      </c>
      <c r="Z26" s="6" t="s">
        <v>38</v>
      </c>
      <c r="AA26" s="6" t="s">
        <v>38</v>
      </c>
      <c r="AB26" s="6" t="s">
        <v>38</v>
      </c>
      <c r="AC26" s="6" t="s">
        <v>38</v>
      </c>
      <c r="AD26" s="6" t="s">
        <v>38</v>
      </c>
      <c r="AE26" s="6" t="s">
        <v>38</v>
      </c>
      <c r="AF26" s="6" t="s">
        <v>38</v>
      </c>
      <c r="AG26" s="6" t="s">
        <v>38</v>
      </c>
      <c r="AH26" s="6" t="s">
        <v>38</v>
      </c>
      <c r="AI26" s="6" t="s">
        <v>38</v>
      </c>
    </row>
    <row r="27" spans="1:35" ht="14.5">
      <c r="A27" s="14">
        <v>16046257</v>
      </c>
      <c r="B27" s="15" t="s">
        <v>175</v>
      </c>
      <c r="C27" s="15" t="s">
        <v>104</v>
      </c>
      <c r="D27" s="6" t="s">
        <v>54</v>
      </c>
      <c r="E27" s="6" t="s">
        <v>115</v>
      </c>
      <c r="F27" s="6" t="s">
        <v>176</v>
      </c>
      <c r="G27" s="6" t="s">
        <v>39</v>
      </c>
      <c r="H27" s="6" t="s">
        <v>177</v>
      </c>
      <c r="I27" s="7">
        <v>45034</v>
      </c>
      <c r="J27" s="6" t="s">
        <v>178</v>
      </c>
      <c r="K27" s="6" t="s">
        <v>179</v>
      </c>
      <c r="L27" s="6" t="s">
        <v>180</v>
      </c>
      <c r="M27" s="6" t="s">
        <v>38</v>
      </c>
      <c r="N27" s="6" t="s">
        <v>38</v>
      </c>
      <c r="O27" s="6" t="s">
        <v>38</v>
      </c>
      <c r="P27" s="6" t="s">
        <v>181</v>
      </c>
      <c r="Q27" s="6" t="s">
        <v>182</v>
      </c>
      <c r="R27" s="6" t="s">
        <v>183</v>
      </c>
      <c r="S27" s="6" t="s">
        <v>184</v>
      </c>
      <c r="T27" s="6" t="s">
        <v>38</v>
      </c>
      <c r="U27" s="6" t="s">
        <v>108</v>
      </c>
      <c r="V27" s="6" t="s">
        <v>45</v>
      </c>
      <c r="W27" s="6" t="s">
        <v>38</v>
      </c>
      <c r="X27" s="10" t="s">
        <v>38</v>
      </c>
      <c r="Y27" s="10" t="s">
        <v>38</v>
      </c>
      <c r="Z27" s="10" t="s">
        <v>38</v>
      </c>
      <c r="AA27" s="10" t="s">
        <v>38</v>
      </c>
      <c r="AB27" s="10" t="s">
        <v>38</v>
      </c>
      <c r="AC27" s="10" t="s">
        <v>38</v>
      </c>
      <c r="AD27" s="10" t="s">
        <v>38</v>
      </c>
      <c r="AE27" s="10" t="s">
        <v>38</v>
      </c>
      <c r="AF27" s="10" t="s">
        <v>38</v>
      </c>
      <c r="AG27" s="10" t="s">
        <v>38</v>
      </c>
      <c r="AH27" s="10" t="s">
        <v>38</v>
      </c>
      <c r="AI27" s="10" t="s">
        <v>38</v>
      </c>
    </row>
    <row r="28" spans="1:35" ht="15.5">
      <c r="A28" s="6">
        <v>21353458</v>
      </c>
      <c r="B28" s="13" t="s">
        <v>175</v>
      </c>
      <c r="C28" s="13" t="s">
        <v>291</v>
      </c>
      <c r="D28" s="6" t="s">
        <v>54</v>
      </c>
      <c r="E28" s="6" t="s">
        <v>292</v>
      </c>
      <c r="F28" s="6" t="s">
        <v>38</v>
      </c>
      <c r="G28" s="6" t="s">
        <v>39</v>
      </c>
      <c r="H28" s="6" t="s">
        <v>293</v>
      </c>
      <c r="I28" s="7">
        <v>45125</v>
      </c>
      <c r="J28" s="6" t="s">
        <v>294</v>
      </c>
      <c r="K28" s="6" t="s">
        <v>295</v>
      </c>
      <c r="L28" s="6" t="s">
        <v>296</v>
      </c>
      <c r="M28" s="6" t="s">
        <v>297</v>
      </c>
      <c r="N28" s="6" t="s">
        <v>38</v>
      </c>
      <c r="O28" s="6" t="s">
        <v>38</v>
      </c>
      <c r="P28" s="6" t="s">
        <v>298</v>
      </c>
      <c r="Q28" s="6" t="s">
        <v>299</v>
      </c>
      <c r="R28" s="6" t="s">
        <v>300</v>
      </c>
      <c r="S28" s="6" t="s">
        <v>68</v>
      </c>
      <c r="T28" s="6" t="s">
        <v>301</v>
      </c>
      <c r="U28" s="6" t="s">
        <v>44</v>
      </c>
      <c r="V28" s="6" t="s">
        <v>45</v>
      </c>
      <c r="W28" s="6">
        <v>16</v>
      </c>
      <c r="X28" s="6" t="s">
        <v>38</v>
      </c>
      <c r="Y28" s="6" t="s">
        <v>38</v>
      </c>
      <c r="Z28" s="6" t="s">
        <v>38</v>
      </c>
      <c r="AA28" s="6" t="s">
        <v>38</v>
      </c>
      <c r="AB28" s="6" t="s">
        <v>38</v>
      </c>
      <c r="AC28" s="6" t="s">
        <v>38</v>
      </c>
      <c r="AD28" s="6" t="s">
        <v>38</v>
      </c>
      <c r="AE28" s="6" t="s">
        <v>302</v>
      </c>
      <c r="AF28" s="6" t="s">
        <v>38</v>
      </c>
      <c r="AG28" s="6" t="s">
        <v>38</v>
      </c>
      <c r="AH28" s="6" t="s">
        <v>38</v>
      </c>
      <c r="AI28" s="6" t="s">
        <v>38</v>
      </c>
    </row>
    <row r="29" spans="1:35" ht="14.5">
      <c r="A29" s="6">
        <v>17906247</v>
      </c>
      <c r="B29" s="6" t="s">
        <v>221</v>
      </c>
      <c r="C29" s="6">
        <v>2007</v>
      </c>
      <c r="D29" s="6" t="s">
        <v>36</v>
      </c>
      <c r="E29" s="6" t="s">
        <v>61</v>
      </c>
      <c r="F29" s="6" t="s">
        <v>38</v>
      </c>
      <c r="G29" s="6" t="s">
        <v>222</v>
      </c>
      <c r="H29" s="6" t="s">
        <v>38</v>
      </c>
      <c r="I29" s="7">
        <v>45245</v>
      </c>
      <c r="J29" s="6" t="s">
        <v>38</v>
      </c>
      <c r="K29" s="6" t="s">
        <v>38</v>
      </c>
      <c r="L29" s="6" t="s">
        <v>38</v>
      </c>
      <c r="M29" s="6" t="s">
        <v>38</v>
      </c>
      <c r="N29" s="6" t="s">
        <v>38</v>
      </c>
      <c r="O29" s="6" t="s">
        <v>38</v>
      </c>
      <c r="P29" s="6" t="s">
        <v>38</v>
      </c>
      <c r="Q29" s="6" t="s">
        <v>38</v>
      </c>
      <c r="R29" s="6" t="s">
        <v>223</v>
      </c>
      <c r="S29" s="6" t="s">
        <v>223</v>
      </c>
      <c r="T29" s="6" t="s">
        <v>224</v>
      </c>
      <c r="U29" s="6" t="s">
        <v>44</v>
      </c>
      <c r="V29" s="6" t="s">
        <v>45</v>
      </c>
      <c r="W29" s="6" t="s">
        <v>38</v>
      </c>
      <c r="X29" s="6" t="s">
        <v>38</v>
      </c>
      <c r="Y29" s="6" t="s">
        <v>38</v>
      </c>
      <c r="Z29" s="6" t="s">
        <v>38</v>
      </c>
      <c r="AA29" s="6" t="s">
        <v>38</v>
      </c>
      <c r="AB29" s="6" t="s">
        <v>38</v>
      </c>
      <c r="AC29" s="6" t="s">
        <v>38</v>
      </c>
      <c r="AD29" s="6" t="s">
        <v>38</v>
      </c>
      <c r="AE29" s="6" t="s">
        <v>38</v>
      </c>
      <c r="AF29" s="6" t="s">
        <v>38</v>
      </c>
      <c r="AG29" s="6" t="s">
        <v>38</v>
      </c>
      <c r="AH29" s="6" t="s">
        <v>38</v>
      </c>
      <c r="AI29" s="6" t="s">
        <v>38</v>
      </c>
    </row>
    <row r="30" spans="1:35" ht="14.5">
      <c r="A30" s="6">
        <v>22078243</v>
      </c>
      <c r="B30" s="6" t="s">
        <v>78</v>
      </c>
      <c r="C30" s="6">
        <v>2012</v>
      </c>
      <c r="D30" s="6" t="s">
        <v>36</v>
      </c>
      <c r="E30" s="6" t="s">
        <v>37</v>
      </c>
      <c r="F30" s="6" t="s">
        <v>38</v>
      </c>
      <c r="G30" s="6" t="s">
        <v>39</v>
      </c>
      <c r="H30" s="6" t="s">
        <v>79</v>
      </c>
      <c r="I30" s="7">
        <v>45125</v>
      </c>
      <c r="J30" s="6" t="s">
        <v>80</v>
      </c>
      <c r="K30" s="6" t="s">
        <v>81</v>
      </c>
      <c r="L30" s="6" t="s">
        <v>38</v>
      </c>
      <c r="M30" s="6" t="s">
        <v>38</v>
      </c>
      <c r="N30" s="6" t="s">
        <v>38</v>
      </c>
      <c r="O30" s="6" t="s">
        <v>38</v>
      </c>
      <c r="P30" s="6" t="s">
        <v>38</v>
      </c>
      <c r="Q30" s="6" t="s">
        <v>38</v>
      </c>
      <c r="R30" s="6" t="s">
        <v>82</v>
      </c>
      <c r="S30" s="6" t="s">
        <v>82</v>
      </c>
      <c r="T30" s="6" t="s">
        <v>43</v>
      </c>
      <c r="U30" s="6" t="s">
        <v>44</v>
      </c>
      <c r="V30" s="6" t="s">
        <v>83</v>
      </c>
      <c r="W30" s="6">
        <v>16</v>
      </c>
      <c r="X30" s="6" t="s">
        <v>38</v>
      </c>
      <c r="Y30" s="6" t="s">
        <v>38</v>
      </c>
      <c r="Z30" s="6" t="s">
        <v>38</v>
      </c>
      <c r="AA30" s="6" t="s">
        <v>38</v>
      </c>
      <c r="AB30" s="6" t="s">
        <v>38</v>
      </c>
      <c r="AC30" s="6" t="s">
        <v>38</v>
      </c>
      <c r="AD30" s="6" t="s">
        <v>38</v>
      </c>
      <c r="AE30" s="6" t="s">
        <v>38</v>
      </c>
      <c r="AF30" s="6" t="s">
        <v>38</v>
      </c>
      <c r="AG30" s="6" t="s">
        <v>38</v>
      </c>
      <c r="AH30" s="6" t="s">
        <v>38</v>
      </c>
      <c r="AI30" s="6" t="s">
        <v>38</v>
      </c>
    </row>
    <row r="31" spans="1:35" ht="14.5">
      <c r="A31" s="6">
        <v>33409771</v>
      </c>
      <c r="B31" s="9" t="s">
        <v>185</v>
      </c>
      <c r="C31" s="9" t="s">
        <v>186</v>
      </c>
      <c r="D31" s="6" t="s">
        <v>54</v>
      </c>
      <c r="E31" s="6" t="s">
        <v>37</v>
      </c>
      <c r="F31" s="6" t="s">
        <v>38</v>
      </c>
      <c r="G31" s="6" t="s">
        <v>187</v>
      </c>
      <c r="H31" s="6" t="s">
        <v>188</v>
      </c>
      <c r="I31" s="7">
        <v>45124</v>
      </c>
      <c r="J31" s="6" t="s">
        <v>189</v>
      </c>
      <c r="K31" s="6" t="s">
        <v>38</v>
      </c>
      <c r="L31" s="6" t="s">
        <v>38</v>
      </c>
      <c r="M31" s="6" t="s">
        <v>38</v>
      </c>
      <c r="N31" s="6" t="s">
        <v>38</v>
      </c>
      <c r="O31" s="6" t="s">
        <v>38</v>
      </c>
      <c r="P31" s="6" t="s">
        <v>38</v>
      </c>
      <c r="Q31" s="6" t="s">
        <v>38</v>
      </c>
      <c r="R31" s="6" t="s">
        <v>190</v>
      </c>
      <c r="S31" s="6" t="s">
        <v>191</v>
      </c>
      <c r="T31" s="6" t="s">
        <v>192</v>
      </c>
      <c r="U31" s="6" t="s">
        <v>76</v>
      </c>
      <c r="V31" s="6" t="s">
        <v>45</v>
      </c>
      <c r="W31" s="6" t="s">
        <v>38</v>
      </c>
      <c r="X31" s="6" t="s">
        <v>193</v>
      </c>
      <c r="Y31" s="6" t="s">
        <v>194</v>
      </c>
      <c r="Z31" s="6" t="s">
        <v>38</v>
      </c>
      <c r="AA31" s="6" t="s">
        <v>38</v>
      </c>
      <c r="AB31" s="6" t="s">
        <v>38</v>
      </c>
      <c r="AC31" s="6" t="s">
        <v>38</v>
      </c>
      <c r="AD31" s="6" t="s">
        <v>38</v>
      </c>
      <c r="AE31" s="6" t="s">
        <v>38</v>
      </c>
      <c r="AF31" s="6" t="s">
        <v>38</v>
      </c>
      <c r="AG31" s="6" t="s">
        <v>195</v>
      </c>
      <c r="AH31" s="6" t="s">
        <v>38</v>
      </c>
      <c r="AI31" s="6" t="s">
        <v>38</v>
      </c>
    </row>
    <row r="32" spans="1:35" ht="15.5">
      <c r="A32" s="16" t="s">
        <v>303</v>
      </c>
      <c r="B32" s="17" t="s">
        <v>185</v>
      </c>
      <c r="C32" s="17">
        <v>2021</v>
      </c>
      <c r="D32" s="6" t="s">
        <v>54</v>
      </c>
      <c r="E32" s="6" t="s">
        <v>115</v>
      </c>
      <c r="F32" s="6" t="s">
        <v>38</v>
      </c>
      <c r="G32" s="6" t="s">
        <v>187</v>
      </c>
      <c r="H32" s="6" t="s">
        <v>188</v>
      </c>
      <c r="I32" s="6" t="s">
        <v>38</v>
      </c>
      <c r="J32" s="6" t="s">
        <v>189</v>
      </c>
      <c r="K32" s="6" t="s">
        <v>38</v>
      </c>
      <c r="L32" s="6" t="s">
        <v>38</v>
      </c>
      <c r="M32" s="6" t="s">
        <v>38</v>
      </c>
      <c r="N32" s="6" t="s">
        <v>38</v>
      </c>
      <c r="O32" s="6" t="s">
        <v>38</v>
      </c>
      <c r="P32" s="6" t="s">
        <v>38</v>
      </c>
      <c r="Q32" s="6" t="s">
        <v>38</v>
      </c>
      <c r="R32" s="6" t="s">
        <v>304</v>
      </c>
      <c r="S32" s="6" t="s">
        <v>305</v>
      </c>
      <c r="T32" s="6" t="s">
        <v>306</v>
      </c>
      <c r="U32" s="6" t="s">
        <v>44</v>
      </c>
      <c r="V32" s="6" t="s">
        <v>45</v>
      </c>
      <c r="W32" s="6" t="s">
        <v>38</v>
      </c>
      <c r="X32" s="6" t="s">
        <v>307</v>
      </c>
      <c r="Y32" s="6" t="s">
        <v>308</v>
      </c>
      <c r="Z32" s="6" t="s">
        <v>38</v>
      </c>
      <c r="AA32" s="6" t="s">
        <v>38</v>
      </c>
      <c r="AB32" s="6" t="s">
        <v>38</v>
      </c>
      <c r="AC32" s="6" t="s">
        <v>38</v>
      </c>
      <c r="AD32" s="6" t="s">
        <v>38</v>
      </c>
      <c r="AE32" s="6" t="s">
        <v>38</v>
      </c>
      <c r="AF32" s="6" t="s">
        <v>38</v>
      </c>
      <c r="AG32" s="6" t="s">
        <v>195</v>
      </c>
      <c r="AH32" s="6" t="s">
        <v>38</v>
      </c>
      <c r="AI32" s="6" t="s">
        <v>38</v>
      </c>
    </row>
    <row r="33" spans="1:35" ht="14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t="14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14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14.5">
      <c r="A36" s="6"/>
      <c r="B36" s="6"/>
      <c r="C36" s="6"/>
      <c r="D36" s="6"/>
      <c r="E36" s="6"/>
      <c r="F36" s="6"/>
      <c r="G36" s="6"/>
      <c r="H36" s="6"/>
      <c r="I36" s="6"/>
      <c r="J36" s="6"/>
      <c r="K36" s="6">
        <f>COUNTIF(K2:K32, "NR")</f>
        <v>20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14.5">
      <c r="A37" s="6"/>
      <c r="B37" s="6"/>
      <c r="C37" s="6"/>
      <c r="D37" s="6"/>
      <c r="E37" s="6"/>
      <c r="F37" s="6"/>
      <c r="G37" s="6"/>
      <c r="H37" s="6"/>
      <c r="I37" s="6"/>
      <c r="J37" s="6"/>
      <c r="K37" s="6">
        <f>K36/31</f>
        <v>0.64516129032258063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14.5">
      <c r="A38" s="6"/>
      <c r="B38" s="6"/>
      <c r="C38" s="6"/>
      <c r="D38" s="6"/>
      <c r="E38" s="6"/>
      <c r="F38" s="6"/>
      <c r="G38" s="6"/>
      <c r="H38" s="6"/>
      <c r="I38" s="6"/>
      <c r="J38" s="6"/>
      <c r="K38" s="6">
        <f>1-K37</f>
        <v>0.35483870967741937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t="14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14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14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14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t="14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t="14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t="14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t="14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14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t="14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t="14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14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14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14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14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14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ht="14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14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ht="14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ht="14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14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14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14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14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14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14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14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14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14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14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14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14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14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14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14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14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14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14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ht="14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ht="14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ht="14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14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t="14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14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14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t="14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14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t="14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t="14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t="14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14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14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t="14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14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ht="14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ht="14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t="14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t="14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ht="14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t="14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t="14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t="14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t="14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t="14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ht="14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ht="14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ht="14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 ht="14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 ht="14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 ht="14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5" ht="14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5" ht="14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ht="14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14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ht="14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t="14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t="14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t="14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ht="14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t="14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t="14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t="14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ht="14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 ht="14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t="14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t="14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t="14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t="14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t="14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ht="14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 ht="14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ht="14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t="14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t="14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t="14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t="14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ht="14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t="14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t="14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t="14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t="14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t="14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ht="14.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ht="14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ht="14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ht="14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1:35" ht="14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1:35" ht="14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1:35" ht="14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1:35" ht="14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1:35" ht="14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1:35" ht="14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1:35" ht="14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1:35" ht="14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1:35" ht="14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1:35" ht="14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1:35" ht="14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1:35" ht="14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1:35" ht="14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1:35" ht="14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1:35" ht="14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1:35" ht="14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1:35" ht="14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1:35" ht="14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1:35" ht="14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1:35" ht="14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1:35" ht="14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1:35" ht="14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1:35" ht="14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1:35" ht="14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1:35" ht="14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1:35" ht="14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1:35" ht="14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1:35" ht="14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1:35" ht="14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1:35" ht="14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1:35" ht="14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1:35" ht="14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1:35" ht="14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1:35" ht="14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1:35" ht="14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1:35" ht="14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1:35" ht="14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1:35" ht="14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1:35" ht="14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1:35" ht="14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1:35" ht="14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1:35" ht="14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1:35" ht="14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1:35" ht="14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1:35" ht="14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1:35" ht="14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1:35" ht="14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1:35" ht="14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1:35" ht="14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1:35" ht="14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1:35" ht="14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1:35" ht="14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1:35" ht="14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1:35" ht="14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1:35" ht="14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1:35" ht="14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1:35" ht="14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1:35" ht="14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1:35" ht="14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1:35" ht="14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1:35" ht="14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1:35" ht="14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1:35" ht="14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1:35" ht="14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1:35" ht="14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1:35" ht="14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1:35" ht="14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1:35" ht="14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1:35" ht="14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1:35" ht="14.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1:35" ht="14.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1:35" ht="14.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1:35" ht="14.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1:35" ht="14.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1:35" ht="14.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1:35" ht="14.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1:35" ht="14.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1:35" ht="14.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1:35" ht="14.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1:35" ht="14.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1:35" ht="14.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1:35" ht="14.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1:35" ht="14.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1:35" ht="14.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1:35" ht="14.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1:35" ht="14.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1:35" ht="14.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1:35" ht="14.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1:35" ht="14.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1:35" ht="14.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1:35" ht="14.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1:35" ht="14.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1:35" ht="14.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1:35" ht="14.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1:35" ht="14.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1:35" ht="14.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1:35" ht="14.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1:35" ht="14.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1:35" ht="14.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1:35" ht="14.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1:35" ht="14.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1:35" ht="14.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1:35" ht="14.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1:35" ht="14.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1:35" ht="14.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 ht="14.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ht="14.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35" ht="14.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1:35" ht="14.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1:35" ht="14.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1:35" ht="14.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1:35" ht="14.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1:35" ht="14.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1:35" ht="14.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1:35" ht="14.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1:35" ht="14.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1:35" ht="14.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1:35" ht="14.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1:35" ht="14.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1:35" ht="14.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1:35" ht="14.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1:35" ht="14.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1:35" ht="14.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1:35" ht="14.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1:35" ht="14.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1:35" ht="14.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1:35" ht="14.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1:35" ht="14.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1:35" ht="14.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1:35" ht="14.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ht="14.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ht="14.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4.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4.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4.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4.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4.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4.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4.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4.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4.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4.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4.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4.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4.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4.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4.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4.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4.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4.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4.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4.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4.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4.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4.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4.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4.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4.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4.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4.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4.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4.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4.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4.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4.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4.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4.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4.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4.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4.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4.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4.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4.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4.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4.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4.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4.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4.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4.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4.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4.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4.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4.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4.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4.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4.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4.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4.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4.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4.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4.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4.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4.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4.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4.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4.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4.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4.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4.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4.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4.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4.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4.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4.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4.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4.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4.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4.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4.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4.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4.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4.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4.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4.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4.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4.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4.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4.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4.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4.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4.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4.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4.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4.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4.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4.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4.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4.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4.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4.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4.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4.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4.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4.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4.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4.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4.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4.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4.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4.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4.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4.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4.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4.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4.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4.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4.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4.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4.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4.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4.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4.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4.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4.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4.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4.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4.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4.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4.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4.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4.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4.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4.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4.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4.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4.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4.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4.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4.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4.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4.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4.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4.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4.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4.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4.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4.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4.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4.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4.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4.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4.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4.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4.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4.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4.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4.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4.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4.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4.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4.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4.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4.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4.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4.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4.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4.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4.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4.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4.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4.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4.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4.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4.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4.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4.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4.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4.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4.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4.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4.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4.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4.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4.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4.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4.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4.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4.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4.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4.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4.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4.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4.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4.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4.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4.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4.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4.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4.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4.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4.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4.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4.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4.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4.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4.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4.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4.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4.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4.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4.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4.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4.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4.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4.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4.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4.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4.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t="14.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t="14.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t="14.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t="14.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t="14.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t="14.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 ht="14.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 ht="14.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 ht="14.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 ht="14.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 ht="14.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 ht="14.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 ht="14.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 ht="14.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 ht="14.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 ht="14.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 ht="14.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 ht="14.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 ht="14.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 ht="14.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 ht="14.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 ht="14.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 ht="14.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 ht="14.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 ht="14.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 ht="14.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 ht="14.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 ht="14.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 ht="14.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 ht="14.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 ht="14.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 ht="14.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 ht="14.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 ht="14.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 ht="14.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 ht="14.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 ht="14.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 ht="14.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 ht="14.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 ht="14.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 ht="14.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 ht="14.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 ht="14.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 ht="14.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 ht="14.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 ht="14.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 ht="14.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 ht="14.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 ht="14.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 ht="14.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 ht="14.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 ht="14.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 ht="14.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 ht="14.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 ht="14.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 ht="14.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 ht="14.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 ht="14.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 ht="14.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 ht="14.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 ht="14.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 ht="14.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 ht="14.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1:35" ht="14.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 ht="14.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 ht="14.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 ht="14.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 ht="14.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 ht="14.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 ht="14.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 ht="14.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 ht="14.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 ht="14.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 ht="14.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 ht="14.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 ht="14.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 ht="14.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 ht="14.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 ht="14.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 ht="14.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 ht="14.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 ht="14.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 ht="14.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 ht="14.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 ht="14.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 ht="14.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 ht="14.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 ht="14.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 ht="14.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 ht="14.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 ht="14.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t="14.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t="14.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t="14.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t="14.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t="14.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t="14.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t="14.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t="14.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t="14.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t="14.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t="14.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t="14.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t="14.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t="14.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t="14.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t="14.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 ht="14.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 ht="14.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 ht="14.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 ht="14.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 ht="14.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 ht="14.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 ht="14.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 ht="14.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 ht="14.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 ht="14.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 ht="14.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 ht="14.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 ht="14.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 ht="14.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 ht="14.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 ht="14.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 ht="14.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 ht="14.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 ht="14.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 ht="14.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 ht="14.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 ht="14.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 ht="14.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t="14.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t="14.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t="14.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t="14.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t="14.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t="14.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t="14.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t="14.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t="14.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t="14.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t="14.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t="14.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t="14.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t="14.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t="14.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t="14.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t="14.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t="14.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t="14.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t="14.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t="14.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t="14.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t="14.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t="14.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t="14.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t="14.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t="14.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t="14.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t="14.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t="14.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t="14.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t="14.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ht="14.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 ht="14.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 ht="14.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 ht="14.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 ht="14.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 ht="14.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 ht="14.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 ht="14.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 ht="14.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 ht="14.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 ht="14.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 ht="14.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 ht="14.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 ht="14.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 ht="14.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 ht="14.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 ht="14.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 ht="14.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 ht="14.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 ht="14.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 ht="14.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 ht="14.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 ht="14.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 ht="14.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 ht="14.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 ht="14.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 ht="14.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 ht="14.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 ht="14.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 ht="14.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 ht="14.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 ht="14.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 ht="14.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 ht="14.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 ht="14.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 ht="14.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 ht="14.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 ht="14.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 ht="14.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 ht="14.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 ht="14.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 ht="14.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t="14.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t="14.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 ht="14.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 ht="14.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 ht="14.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 ht="14.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 ht="14.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 ht="14.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 ht="14.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 ht="14.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 ht="14.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 ht="14.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t="14.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t="14.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t="14.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t="14.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t="14.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t="14.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t="14.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t="14.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t="14.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 ht="14.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 ht="14.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 ht="14.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 ht="14.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t="14.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t="14.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t="14.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t="14.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t="14.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t="14.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t="14.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 ht="14.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 ht="14.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 ht="14.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 ht="14.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 ht="14.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 ht="14.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 ht="14.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 ht="14.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 ht="14.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 ht="14.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 ht="14.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 ht="14.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 ht="14.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 ht="14.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 ht="14.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 ht="14.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 ht="14.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 ht="14.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 ht="14.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 ht="14.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 ht="14.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 ht="14.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 ht="14.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 ht="14.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 ht="14.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 ht="14.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 ht="14.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 ht="14.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 ht="14.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 ht="14.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 ht="14.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 ht="14.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 ht="14.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 ht="14.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 ht="14.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 ht="14.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 ht="14.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 ht="14.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 ht="14.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 ht="14.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 ht="14.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 ht="14.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 ht="14.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 ht="14.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 ht="14.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 ht="14.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 ht="14.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 ht="14.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 ht="14.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 ht="14.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 ht="14.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 ht="14.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 ht="14.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 ht="14.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 ht="14.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 ht="14.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 ht="14.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 ht="14.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 ht="14.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 ht="14.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 ht="14.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 ht="14.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 ht="14.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 ht="14.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 ht="14.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 ht="14.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 ht="14.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 ht="14.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 ht="14.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t="14.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t="14.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t="14.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t="14.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t="14.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t="14.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t="14.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ht="14.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 ht="14.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t="14.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t="14.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t="14.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t="14.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 ht="14.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 ht="14.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 ht="14.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 ht="14.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 ht="14.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 ht="14.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 ht="14.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 ht="14.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 ht="14.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 ht="14.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 ht="14.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 ht="14.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 ht="14.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 ht="14.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 ht="14.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 ht="14.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t="14.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t="14.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t="14.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 ht="14.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 ht="14.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 ht="14.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 ht="14.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 ht="14.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 ht="14.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 ht="14.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 ht="14.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t="14.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t="14.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t="14.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t="14.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t="14.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ht="14.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 ht="14.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 ht="14.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 ht="14.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 ht="14.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 ht="14.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 ht="14.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 ht="14.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 ht="14.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 ht="14.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 ht="14.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 ht="14.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 ht="14.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 ht="14.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 ht="14.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 ht="14.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 ht="14.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 ht="14.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 ht="14.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 ht="14.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 ht="14.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 ht="14.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 ht="14.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 ht="14.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 ht="14.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 ht="14.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 ht="14.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 ht="14.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 ht="14.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 ht="14.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 ht="14.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 ht="14.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 ht="14.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 ht="14.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 ht="14.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 ht="14.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 ht="14.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 ht="14.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 ht="14.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 ht="14.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 ht="14.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 ht="14.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 ht="14.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 ht="14.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 ht="14.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 ht="14.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t="14.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t="14.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t="14.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t="14.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t="14.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t="14.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 ht="14.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 ht="14.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 ht="14.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 ht="14.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 ht="14.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 ht="14.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 ht="14.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 ht="14.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 ht="14.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 ht="14.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 ht="14.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 ht="14.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 ht="14.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 ht="14.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 ht="14.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 ht="14.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 ht="14.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 ht="14.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 ht="14.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 ht="14.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 ht="14.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 ht="14.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 ht="14.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 ht="14.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 ht="14.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 ht="14.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 ht="14.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 ht="14.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 ht="14.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 ht="14.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 ht="14.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 ht="14.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 ht="14.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 ht="14.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 ht="14.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 ht="14.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 ht="14.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 ht="14.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 ht="14.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 ht="14.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 ht="14.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 ht="14.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 ht="14.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 ht="14.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 ht="14.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 ht="14.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 ht="14.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 ht="14.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 ht="14.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 ht="14.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 ht="14.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 ht="14.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 ht="14.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 ht="14.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 ht="14.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 ht="14.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 ht="14.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 ht="14.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 ht="14.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 ht="14.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 ht="14.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 ht="14.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 ht="14.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 ht="14.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t="14.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t="14.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 ht="14.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 ht="14.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 ht="14.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 ht="14.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 ht="14.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1:35" ht="14.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1:35" ht="14.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1:35" ht="14.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1:35" ht="14.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1:35" ht="14.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1:35" ht="14.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1:35" ht="14.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 ht="14.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 ht="14.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 ht="14.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 ht="14.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 ht="14.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 ht="14.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 ht="14.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 ht="14.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 ht="14.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 ht="14.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 ht="14.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 ht="14.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1:35" ht="14.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1:35" ht="14.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1:35" ht="14.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1:35" ht="14.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1:35" ht="14.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1:35" ht="14.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1:35" ht="14.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1:35" ht="14.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1:35" ht="14.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1:35" ht="14.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1:35" ht="14.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1:35" ht="14.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1:35" ht="14.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</sheetData>
  <autoFilter ref="A1:AI997" xr:uid="{00000000-0001-0000-0000-000000000000}"/>
  <sortState xmlns:xlrd2="http://schemas.microsoft.com/office/spreadsheetml/2017/richdata2" ref="A2:AI32">
    <sortCondition ref="B2:B32"/>
  </sortState>
  <dataValidations count="4">
    <dataValidation type="list" allowBlank="1" showErrorMessage="1" sqref="E2:E97" xr:uid="{00000000-0002-0000-0000-000000000000}">
      <formula1>"prospective,retrospective,bidirectional,unclear"</formula1>
    </dataValidation>
    <dataValidation type="list" allowBlank="1" showErrorMessage="1" sqref="V2:V96" xr:uid="{00000000-0002-0000-0000-000001000000}">
      <formula1>"MD/PhD,Research associate or similar,NR,both"</formula1>
    </dataValidation>
    <dataValidation type="list" allowBlank="1" showErrorMessage="1" sqref="U2:U96" xr:uid="{00000000-0002-0000-0000-000002000000}">
      <formula1>"Clinical diagnosis,Structured interview,Both,NR"</formula1>
    </dataValidation>
    <dataValidation type="list" allowBlank="1" showErrorMessage="1" sqref="G2:G97" xr:uid="{00000000-0002-0000-0000-000003000000}">
      <formula1>"US,UK,Canada,Sweden,Japan,China,Israel,Iran,The Netherlands,Italy,Denmark,Spain,UK + Canada,Brazil,US + Canada + Australia,Poland"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M178"/>
  <sheetViews>
    <sheetView topLeftCell="B1" workbookViewId="0">
      <pane ySplit="1" topLeftCell="A2" activePane="bottomLeft" state="frozen"/>
      <selection pane="bottomLeft" activeCell="I10" sqref="I10"/>
    </sheetView>
  </sheetViews>
  <sheetFormatPr defaultColWidth="12.6328125" defaultRowHeight="15.75" customHeight="1"/>
  <cols>
    <col min="6" max="6" width="28" customWidth="1"/>
    <col min="7" max="7" width="20.1796875" customWidth="1"/>
    <col min="9" max="9" width="27.453125" customWidth="1"/>
  </cols>
  <sheetData>
    <row r="1" spans="1:30" ht="15.75" customHeight="1">
      <c r="A1" s="21" t="s">
        <v>0</v>
      </c>
      <c r="B1" s="22" t="s">
        <v>1</v>
      </c>
      <c r="C1" s="22" t="s">
        <v>2</v>
      </c>
      <c r="D1" s="21" t="s">
        <v>3</v>
      </c>
      <c r="E1" s="21" t="s">
        <v>444</v>
      </c>
      <c r="F1" s="21" t="s">
        <v>445</v>
      </c>
      <c r="G1" s="21" t="s">
        <v>452</v>
      </c>
      <c r="H1" s="21" t="s">
        <v>319</v>
      </c>
      <c r="I1" s="21" t="s">
        <v>320</v>
      </c>
      <c r="J1" s="21" t="s">
        <v>321</v>
      </c>
      <c r="K1" s="21" t="s">
        <v>322</v>
      </c>
      <c r="L1" s="21" t="s">
        <v>323</v>
      </c>
      <c r="M1" s="21" t="s">
        <v>324</v>
      </c>
      <c r="N1" s="21" t="s">
        <v>325</v>
      </c>
      <c r="O1" s="21" t="s">
        <v>326</v>
      </c>
      <c r="P1" s="21" t="s">
        <v>327</v>
      </c>
      <c r="Q1" s="21" t="s">
        <v>328</v>
      </c>
      <c r="R1" s="21" t="s">
        <v>329</v>
      </c>
      <c r="S1" s="21" t="s">
        <v>330</v>
      </c>
      <c r="T1" s="21" t="s">
        <v>331</v>
      </c>
      <c r="U1" s="21" t="s">
        <v>332</v>
      </c>
      <c r="V1" s="21" t="s">
        <v>333</v>
      </c>
      <c r="W1" s="21" t="s">
        <v>334</v>
      </c>
      <c r="X1" s="21" t="s">
        <v>335</v>
      </c>
      <c r="Y1" s="21" t="s">
        <v>336</v>
      </c>
      <c r="Z1" s="21" t="s">
        <v>337</v>
      </c>
      <c r="AA1" s="21" t="s">
        <v>338</v>
      </c>
      <c r="AB1" s="21" t="s">
        <v>339</v>
      </c>
      <c r="AC1" s="21" t="s">
        <v>340</v>
      </c>
      <c r="AD1" s="21" t="s">
        <v>341</v>
      </c>
    </row>
    <row r="2" spans="1:30" ht="14.5">
      <c r="A2" s="14">
        <v>27283942</v>
      </c>
      <c r="B2" s="9" t="s">
        <v>196</v>
      </c>
      <c r="C2" s="9" t="s">
        <v>197</v>
      </c>
      <c r="D2" s="6" t="s">
        <v>54</v>
      </c>
      <c r="E2" s="11" t="s">
        <v>396</v>
      </c>
      <c r="F2" s="11" t="s">
        <v>422</v>
      </c>
      <c r="G2" s="11"/>
      <c r="H2" s="11">
        <v>1</v>
      </c>
      <c r="M2" s="11">
        <v>94</v>
      </c>
      <c r="N2" s="11" t="s">
        <v>68</v>
      </c>
      <c r="O2" s="11">
        <v>1</v>
      </c>
      <c r="P2" s="11">
        <f t="shared" ref="P2:P33" si="0">O2*100</f>
        <v>100</v>
      </c>
      <c r="Q2" s="11" t="s">
        <v>384</v>
      </c>
      <c r="X2" s="11">
        <f t="shared" ref="X2:X18" si="1">ROUND(O2*M2,0)</f>
        <v>94</v>
      </c>
      <c r="Y2" s="11">
        <f t="shared" ref="Y2:Y18" si="2">M2-X2</f>
        <v>0</v>
      </c>
      <c r="AC2" s="11" t="s">
        <v>343</v>
      </c>
      <c r="AD2" s="11" t="s">
        <v>68</v>
      </c>
    </row>
    <row r="3" spans="1:30" ht="14.5">
      <c r="A3" s="14">
        <v>27283942</v>
      </c>
      <c r="B3" s="9" t="s">
        <v>196</v>
      </c>
      <c r="C3" s="9" t="s">
        <v>197</v>
      </c>
      <c r="D3" s="6" t="s">
        <v>54</v>
      </c>
      <c r="E3" s="11" t="s">
        <v>396</v>
      </c>
      <c r="F3" s="11" t="s">
        <v>422</v>
      </c>
      <c r="G3" s="11"/>
      <c r="H3" s="11">
        <v>2</v>
      </c>
      <c r="M3" s="11">
        <v>94</v>
      </c>
      <c r="N3" s="11" t="s">
        <v>68</v>
      </c>
      <c r="O3" s="11">
        <v>0.98</v>
      </c>
      <c r="P3" s="11">
        <f t="shared" si="0"/>
        <v>98</v>
      </c>
      <c r="Q3" s="11" t="s">
        <v>384</v>
      </c>
      <c r="X3" s="11">
        <f t="shared" si="1"/>
        <v>92</v>
      </c>
      <c r="Y3" s="11">
        <f t="shared" si="2"/>
        <v>2</v>
      </c>
      <c r="AC3" s="11" t="s">
        <v>343</v>
      </c>
      <c r="AD3" s="11" t="s">
        <v>68</v>
      </c>
    </row>
    <row r="4" spans="1:30" ht="14.5">
      <c r="A4" s="14">
        <v>27283942</v>
      </c>
      <c r="B4" s="9" t="s">
        <v>196</v>
      </c>
      <c r="C4" s="9" t="s">
        <v>197</v>
      </c>
      <c r="D4" s="6" t="s">
        <v>54</v>
      </c>
      <c r="E4" s="11" t="s">
        <v>396</v>
      </c>
      <c r="F4" s="11" t="s">
        <v>422</v>
      </c>
      <c r="G4" s="11"/>
      <c r="H4" s="11">
        <v>3</v>
      </c>
      <c r="M4" s="11">
        <v>94</v>
      </c>
      <c r="N4" s="11" t="s">
        <v>68</v>
      </c>
      <c r="O4" s="11">
        <v>0.94</v>
      </c>
      <c r="P4" s="11">
        <f t="shared" si="0"/>
        <v>94</v>
      </c>
      <c r="Q4" s="11" t="s">
        <v>384</v>
      </c>
      <c r="R4" s="11"/>
      <c r="X4" s="11">
        <f t="shared" si="1"/>
        <v>88</v>
      </c>
      <c r="Y4" s="11">
        <f t="shared" si="2"/>
        <v>6</v>
      </c>
      <c r="AC4" s="11" t="s">
        <v>343</v>
      </c>
      <c r="AD4" s="11" t="s">
        <v>68</v>
      </c>
    </row>
    <row r="5" spans="1:30" ht="14.5">
      <c r="A5" s="14">
        <v>27283942</v>
      </c>
      <c r="B5" s="9" t="s">
        <v>196</v>
      </c>
      <c r="C5" s="9" t="s">
        <v>197</v>
      </c>
      <c r="D5" s="6" t="s">
        <v>54</v>
      </c>
      <c r="E5" s="11" t="s">
        <v>396</v>
      </c>
      <c r="F5" s="11" t="s">
        <v>422</v>
      </c>
      <c r="G5" s="11"/>
      <c r="H5" s="11">
        <v>4</v>
      </c>
      <c r="M5" s="11">
        <v>94</v>
      </c>
      <c r="N5" s="11" t="s">
        <v>68</v>
      </c>
      <c r="O5" s="11">
        <v>0.9</v>
      </c>
      <c r="P5" s="11">
        <f t="shared" si="0"/>
        <v>90</v>
      </c>
      <c r="Q5" s="11" t="s">
        <v>384</v>
      </c>
      <c r="R5" s="11"/>
      <c r="X5" s="11">
        <f t="shared" si="1"/>
        <v>85</v>
      </c>
      <c r="Y5" s="11">
        <f t="shared" si="2"/>
        <v>9</v>
      </c>
      <c r="AC5" s="11" t="s">
        <v>343</v>
      </c>
      <c r="AD5" s="11" t="s">
        <v>68</v>
      </c>
    </row>
    <row r="6" spans="1:30" ht="14.5">
      <c r="A6" s="14">
        <v>27283942</v>
      </c>
      <c r="B6" s="9" t="s">
        <v>196</v>
      </c>
      <c r="C6" s="9" t="s">
        <v>197</v>
      </c>
      <c r="D6" s="6" t="s">
        <v>54</v>
      </c>
      <c r="E6" s="11" t="s">
        <v>396</v>
      </c>
      <c r="F6" s="11" t="s">
        <v>422</v>
      </c>
      <c r="G6" s="11"/>
      <c r="H6" s="11">
        <v>5</v>
      </c>
      <c r="M6" s="11">
        <v>94</v>
      </c>
      <c r="N6" s="11" t="s">
        <v>68</v>
      </c>
      <c r="O6" s="11">
        <v>0.81</v>
      </c>
      <c r="P6" s="11">
        <f t="shared" si="0"/>
        <v>81</v>
      </c>
      <c r="Q6" s="11" t="s">
        <v>384</v>
      </c>
      <c r="R6" s="11"/>
      <c r="X6" s="11">
        <f t="shared" si="1"/>
        <v>76</v>
      </c>
      <c r="Y6" s="11">
        <f t="shared" si="2"/>
        <v>18</v>
      </c>
      <c r="AC6" s="11" t="s">
        <v>343</v>
      </c>
      <c r="AD6" s="11" t="s">
        <v>68</v>
      </c>
    </row>
    <row r="7" spans="1:30" ht="14.5">
      <c r="A7" s="14">
        <v>27283942</v>
      </c>
      <c r="B7" s="9" t="s">
        <v>196</v>
      </c>
      <c r="C7" s="9" t="s">
        <v>197</v>
      </c>
      <c r="D7" s="6" t="s">
        <v>54</v>
      </c>
      <c r="E7" s="11" t="s">
        <v>396</v>
      </c>
      <c r="F7" s="11" t="s">
        <v>422</v>
      </c>
      <c r="G7" s="11"/>
      <c r="H7" s="11">
        <v>6</v>
      </c>
      <c r="M7" s="11">
        <v>94</v>
      </c>
      <c r="N7" s="11" t="s">
        <v>68</v>
      </c>
      <c r="O7" s="11">
        <v>0.69</v>
      </c>
      <c r="P7" s="11">
        <f t="shared" si="0"/>
        <v>69</v>
      </c>
      <c r="Q7" s="11" t="s">
        <v>384</v>
      </c>
      <c r="R7" s="11"/>
      <c r="X7" s="11">
        <f t="shared" si="1"/>
        <v>65</v>
      </c>
      <c r="Y7" s="11">
        <f t="shared" si="2"/>
        <v>29</v>
      </c>
      <c r="AC7" s="11" t="s">
        <v>343</v>
      </c>
      <c r="AD7" s="11" t="s">
        <v>68</v>
      </c>
    </row>
    <row r="8" spans="1:30" ht="15.75" customHeight="1">
      <c r="A8" s="14">
        <v>27283942</v>
      </c>
      <c r="B8" s="9" t="s">
        <v>196</v>
      </c>
      <c r="C8" s="9" t="s">
        <v>197</v>
      </c>
      <c r="D8" s="6" t="s">
        <v>54</v>
      </c>
      <c r="E8" s="11" t="s">
        <v>396</v>
      </c>
      <c r="F8" s="11" t="s">
        <v>422</v>
      </c>
      <c r="G8" s="11"/>
      <c r="H8" s="11">
        <v>7</v>
      </c>
      <c r="M8" s="11">
        <v>94</v>
      </c>
      <c r="N8" s="11" t="s">
        <v>68</v>
      </c>
      <c r="O8" s="11">
        <v>0.56999999999999995</v>
      </c>
      <c r="P8" s="11">
        <f t="shared" si="0"/>
        <v>56.999999999999993</v>
      </c>
      <c r="Q8" s="11" t="s">
        <v>384</v>
      </c>
      <c r="R8" s="11"/>
      <c r="X8" s="11">
        <f t="shared" si="1"/>
        <v>54</v>
      </c>
      <c r="Y8" s="11">
        <f t="shared" si="2"/>
        <v>40</v>
      </c>
      <c r="AC8" s="11" t="s">
        <v>343</v>
      </c>
      <c r="AD8" s="11" t="s">
        <v>68</v>
      </c>
    </row>
    <row r="9" spans="1:30" ht="15.75" customHeight="1">
      <c r="A9" s="14">
        <v>27283942</v>
      </c>
      <c r="B9" s="9" t="s">
        <v>196</v>
      </c>
      <c r="C9" s="9" t="s">
        <v>197</v>
      </c>
      <c r="D9" s="6" t="s">
        <v>54</v>
      </c>
      <c r="E9" s="11" t="s">
        <v>396</v>
      </c>
      <c r="F9" s="11" t="s">
        <v>422</v>
      </c>
      <c r="G9" s="11"/>
      <c r="H9" s="11">
        <v>8</v>
      </c>
      <c r="M9" s="11">
        <v>94</v>
      </c>
      <c r="N9" s="11" t="s">
        <v>68</v>
      </c>
      <c r="O9" s="11">
        <v>0.49</v>
      </c>
      <c r="P9" s="11">
        <f t="shared" si="0"/>
        <v>49</v>
      </c>
      <c r="Q9" s="11" t="s">
        <v>384</v>
      </c>
      <c r="R9" s="11"/>
      <c r="X9" s="11">
        <f t="shared" si="1"/>
        <v>46</v>
      </c>
      <c r="Y9" s="11">
        <f t="shared" si="2"/>
        <v>48</v>
      </c>
      <c r="AC9" s="11" t="s">
        <v>343</v>
      </c>
      <c r="AD9" s="11" t="s">
        <v>68</v>
      </c>
    </row>
    <row r="10" spans="1:30" ht="15.75" customHeight="1">
      <c r="A10" s="14">
        <v>27283942</v>
      </c>
      <c r="B10" s="9" t="s">
        <v>196</v>
      </c>
      <c r="C10" s="9" t="s">
        <v>197</v>
      </c>
      <c r="D10" s="6" t="s">
        <v>54</v>
      </c>
      <c r="E10" s="11" t="s">
        <v>396</v>
      </c>
      <c r="F10" s="11" t="s">
        <v>422</v>
      </c>
      <c r="G10" s="11"/>
      <c r="H10" s="11">
        <v>9</v>
      </c>
      <c r="M10" s="11">
        <v>94</v>
      </c>
      <c r="N10" s="11" t="s">
        <v>68</v>
      </c>
      <c r="O10" s="11">
        <v>0.37</v>
      </c>
      <c r="P10" s="11">
        <f t="shared" si="0"/>
        <v>37</v>
      </c>
      <c r="Q10" s="11" t="s">
        <v>384</v>
      </c>
      <c r="R10" s="11"/>
      <c r="X10" s="11">
        <f t="shared" si="1"/>
        <v>35</v>
      </c>
      <c r="Y10" s="11">
        <f t="shared" si="2"/>
        <v>59</v>
      </c>
      <c r="AC10" s="11" t="s">
        <v>343</v>
      </c>
      <c r="AD10" s="11" t="s">
        <v>68</v>
      </c>
    </row>
    <row r="11" spans="1:30" ht="15.75" customHeight="1">
      <c r="A11" s="14">
        <v>27283942</v>
      </c>
      <c r="B11" s="9" t="s">
        <v>196</v>
      </c>
      <c r="C11" s="9" t="s">
        <v>197</v>
      </c>
      <c r="D11" s="6" t="s">
        <v>54</v>
      </c>
      <c r="E11" s="11" t="s">
        <v>396</v>
      </c>
      <c r="F11" s="11" t="s">
        <v>422</v>
      </c>
      <c r="G11" s="11"/>
      <c r="H11" s="11">
        <v>10</v>
      </c>
      <c r="M11" s="11">
        <v>94</v>
      </c>
      <c r="N11" s="11" t="s">
        <v>68</v>
      </c>
      <c r="O11" s="11">
        <v>0.3</v>
      </c>
      <c r="P11" s="11">
        <f t="shared" si="0"/>
        <v>30</v>
      </c>
      <c r="Q11" s="11" t="s">
        <v>384</v>
      </c>
      <c r="R11" s="11"/>
      <c r="X11" s="11">
        <f t="shared" si="1"/>
        <v>28</v>
      </c>
      <c r="Y11" s="11">
        <f t="shared" si="2"/>
        <v>66</v>
      </c>
      <c r="AC11" s="11" t="s">
        <v>343</v>
      </c>
      <c r="AD11" s="11" t="s">
        <v>68</v>
      </c>
    </row>
    <row r="12" spans="1:30" ht="15.75" customHeight="1">
      <c r="A12" s="14">
        <v>27283942</v>
      </c>
      <c r="B12" s="9" t="s">
        <v>196</v>
      </c>
      <c r="C12" s="9" t="s">
        <v>197</v>
      </c>
      <c r="D12" s="6" t="s">
        <v>54</v>
      </c>
      <c r="E12" s="11" t="s">
        <v>396</v>
      </c>
      <c r="F12" s="11" t="s">
        <v>422</v>
      </c>
      <c r="G12" s="11"/>
      <c r="H12" s="11">
        <v>11</v>
      </c>
      <c r="M12" s="11">
        <v>94</v>
      </c>
      <c r="N12" s="11" t="s">
        <v>68</v>
      </c>
      <c r="O12" s="11">
        <v>0.21</v>
      </c>
      <c r="P12" s="11">
        <f t="shared" si="0"/>
        <v>21</v>
      </c>
      <c r="Q12" s="11" t="s">
        <v>384</v>
      </c>
      <c r="R12" s="11"/>
      <c r="X12" s="11">
        <f t="shared" si="1"/>
        <v>20</v>
      </c>
      <c r="Y12" s="11">
        <f t="shared" si="2"/>
        <v>74</v>
      </c>
      <c r="AC12" s="11" t="s">
        <v>343</v>
      </c>
      <c r="AD12" s="11" t="s">
        <v>68</v>
      </c>
    </row>
    <row r="13" spans="1:30" ht="15.75" customHeight="1">
      <c r="A13" s="14">
        <v>27283942</v>
      </c>
      <c r="B13" s="9" t="s">
        <v>196</v>
      </c>
      <c r="C13" s="9" t="s">
        <v>197</v>
      </c>
      <c r="D13" s="6" t="s">
        <v>54</v>
      </c>
      <c r="E13" s="11" t="s">
        <v>396</v>
      </c>
      <c r="F13" s="11" t="s">
        <v>422</v>
      </c>
      <c r="G13" s="11"/>
      <c r="H13" s="11">
        <v>12</v>
      </c>
      <c r="M13" s="11">
        <v>94</v>
      </c>
      <c r="N13" s="11" t="s">
        <v>68</v>
      </c>
      <c r="O13" s="11">
        <v>0.16</v>
      </c>
      <c r="P13" s="11">
        <f t="shared" si="0"/>
        <v>16</v>
      </c>
      <c r="Q13" s="11" t="s">
        <v>384</v>
      </c>
      <c r="R13" s="11"/>
      <c r="X13" s="11">
        <f t="shared" si="1"/>
        <v>15</v>
      </c>
      <c r="Y13" s="11">
        <f t="shared" si="2"/>
        <v>79</v>
      </c>
      <c r="AC13" s="11" t="s">
        <v>343</v>
      </c>
      <c r="AD13" s="11" t="s">
        <v>68</v>
      </c>
    </row>
    <row r="14" spans="1:30" ht="15.75" customHeight="1">
      <c r="A14" s="14">
        <v>27283942</v>
      </c>
      <c r="B14" s="9" t="s">
        <v>196</v>
      </c>
      <c r="C14" s="9" t="s">
        <v>197</v>
      </c>
      <c r="D14" s="6" t="s">
        <v>54</v>
      </c>
      <c r="E14" s="11" t="s">
        <v>396</v>
      </c>
      <c r="F14" s="11" t="s">
        <v>422</v>
      </c>
      <c r="G14" s="11"/>
      <c r="H14" s="11">
        <v>13</v>
      </c>
      <c r="M14" s="11">
        <v>94</v>
      </c>
      <c r="N14" s="11" t="s">
        <v>68</v>
      </c>
      <c r="O14" s="11">
        <v>0.14000000000000001</v>
      </c>
      <c r="P14" s="11">
        <f t="shared" si="0"/>
        <v>14.000000000000002</v>
      </c>
      <c r="Q14" s="11" t="s">
        <v>384</v>
      </c>
      <c r="R14" s="11"/>
      <c r="X14" s="11">
        <f t="shared" si="1"/>
        <v>13</v>
      </c>
      <c r="Y14" s="11">
        <f t="shared" si="2"/>
        <v>81</v>
      </c>
      <c r="AC14" s="11" t="s">
        <v>343</v>
      </c>
      <c r="AD14" s="11" t="s">
        <v>68</v>
      </c>
    </row>
    <row r="15" spans="1:30" ht="15.75" customHeight="1">
      <c r="A15" s="14">
        <v>27283942</v>
      </c>
      <c r="B15" s="9" t="s">
        <v>196</v>
      </c>
      <c r="C15" s="9" t="s">
        <v>197</v>
      </c>
      <c r="D15" s="6" t="s">
        <v>54</v>
      </c>
      <c r="E15" s="11" t="s">
        <v>396</v>
      </c>
      <c r="F15" s="11" t="s">
        <v>422</v>
      </c>
      <c r="G15" s="11"/>
      <c r="H15" s="11">
        <v>14</v>
      </c>
      <c r="M15" s="11">
        <v>94</v>
      </c>
      <c r="N15" s="11" t="s">
        <v>68</v>
      </c>
      <c r="O15" s="11">
        <v>0.09</v>
      </c>
      <c r="P15" s="11">
        <f t="shared" si="0"/>
        <v>9</v>
      </c>
      <c r="Q15" s="11" t="s">
        <v>384</v>
      </c>
      <c r="R15" s="11"/>
      <c r="X15" s="11">
        <f t="shared" si="1"/>
        <v>8</v>
      </c>
      <c r="Y15" s="11">
        <f t="shared" si="2"/>
        <v>86</v>
      </c>
      <c r="AC15" s="11" t="s">
        <v>343</v>
      </c>
      <c r="AD15" s="11" t="s">
        <v>68</v>
      </c>
    </row>
    <row r="16" spans="1:30" ht="15.75" customHeight="1">
      <c r="A16" s="14">
        <v>27283942</v>
      </c>
      <c r="B16" s="9" t="s">
        <v>196</v>
      </c>
      <c r="C16" s="9" t="s">
        <v>197</v>
      </c>
      <c r="D16" s="6" t="s">
        <v>54</v>
      </c>
      <c r="E16" s="11" t="s">
        <v>396</v>
      </c>
      <c r="F16" s="11" t="s">
        <v>422</v>
      </c>
      <c r="G16" s="11"/>
      <c r="H16" s="11">
        <v>15</v>
      </c>
      <c r="M16" s="11">
        <v>94</v>
      </c>
      <c r="N16" s="11" t="s">
        <v>68</v>
      </c>
      <c r="O16" s="11">
        <v>0.09</v>
      </c>
      <c r="P16" s="11">
        <f t="shared" si="0"/>
        <v>9</v>
      </c>
      <c r="Q16" s="11" t="s">
        <v>384</v>
      </c>
      <c r="R16" s="11"/>
      <c r="X16" s="11">
        <f t="shared" si="1"/>
        <v>8</v>
      </c>
      <c r="Y16" s="11">
        <f t="shared" si="2"/>
        <v>86</v>
      </c>
      <c r="AC16" s="11" t="s">
        <v>343</v>
      </c>
      <c r="AD16" s="11" t="s">
        <v>68</v>
      </c>
    </row>
    <row r="17" spans="1:39" ht="15.75" customHeight="1">
      <c r="A17" s="14">
        <v>27283942</v>
      </c>
      <c r="B17" s="9" t="s">
        <v>196</v>
      </c>
      <c r="C17" s="9" t="s">
        <v>197</v>
      </c>
      <c r="D17" s="6" t="s">
        <v>54</v>
      </c>
      <c r="E17" s="11" t="s">
        <v>396</v>
      </c>
      <c r="F17" s="11" t="s">
        <v>422</v>
      </c>
      <c r="G17" s="11"/>
      <c r="H17" s="11">
        <v>16</v>
      </c>
      <c r="M17" s="11">
        <v>94</v>
      </c>
      <c r="N17" s="11" t="s">
        <v>68</v>
      </c>
      <c r="O17" s="11">
        <v>7.0000000000000007E-2</v>
      </c>
      <c r="P17" s="11">
        <f t="shared" si="0"/>
        <v>7.0000000000000009</v>
      </c>
      <c r="Q17" s="11" t="s">
        <v>384</v>
      </c>
      <c r="R17" s="11"/>
      <c r="X17" s="11">
        <f t="shared" si="1"/>
        <v>7</v>
      </c>
      <c r="Y17" s="11">
        <f t="shared" si="2"/>
        <v>87</v>
      </c>
      <c r="AC17" s="11" t="s">
        <v>343</v>
      </c>
      <c r="AD17" s="11" t="s">
        <v>68</v>
      </c>
    </row>
    <row r="18" spans="1:39" ht="15.75" customHeight="1">
      <c r="A18" s="14">
        <v>27283942</v>
      </c>
      <c r="B18" s="9" t="s">
        <v>196</v>
      </c>
      <c r="C18" s="9" t="s">
        <v>197</v>
      </c>
      <c r="D18" s="6" t="s">
        <v>54</v>
      </c>
      <c r="E18" s="11" t="s">
        <v>396</v>
      </c>
      <c r="F18" s="11" t="s">
        <v>422</v>
      </c>
      <c r="G18" s="11"/>
      <c r="H18" s="11">
        <v>17</v>
      </c>
      <c r="M18" s="11">
        <v>94</v>
      </c>
      <c r="N18" s="11" t="s">
        <v>68</v>
      </c>
      <c r="O18" s="11">
        <v>0.01</v>
      </c>
      <c r="P18" s="11">
        <f t="shared" si="0"/>
        <v>1</v>
      </c>
      <c r="Q18" s="11" t="s">
        <v>384</v>
      </c>
      <c r="R18" s="11"/>
      <c r="X18" s="11">
        <f t="shared" si="1"/>
        <v>1</v>
      </c>
      <c r="Y18" s="11">
        <f t="shared" si="2"/>
        <v>93</v>
      </c>
      <c r="AC18" s="11" t="s">
        <v>343</v>
      </c>
      <c r="AD18" s="11" t="s">
        <v>68</v>
      </c>
    </row>
    <row r="19" spans="1:39" ht="15.75" customHeight="1">
      <c r="A19" s="16" t="s">
        <v>303</v>
      </c>
      <c r="B19" s="17" t="s">
        <v>185</v>
      </c>
      <c r="C19" s="17">
        <v>2021</v>
      </c>
      <c r="D19" s="6" t="s">
        <v>54</v>
      </c>
      <c r="E19" s="6" t="s">
        <v>396</v>
      </c>
      <c r="F19" s="11" t="s">
        <v>424</v>
      </c>
      <c r="G19" s="11"/>
      <c r="H19" s="11" t="s">
        <v>425</v>
      </c>
      <c r="J19" s="11" t="s">
        <v>395</v>
      </c>
      <c r="K19" s="11">
        <v>1.2999999999999999E-2</v>
      </c>
      <c r="L19" s="11"/>
      <c r="M19" s="11">
        <v>62</v>
      </c>
      <c r="N19" s="11" t="s">
        <v>68</v>
      </c>
      <c r="O19" s="11">
        <v>0.9194</v>
      </c>
      <c r="P19" s="11">
        <f t="shared" si="0"/>
        <v>91.94</v>
      </c>
      <c r="Q19" s="11" t="s">
        <v>384</v>
      </c>
      <c r="R19" s="11"/>
      <c r="S19" s="11"/>
      <c r="T19" s="11"/>
      <c r="X19" s="11">
        <f t="shared" ref="X19:X23" si="3">ROUND(O19*M19,0)</f>
        <v>57</v>
      </c>
      <c r="Y19" s="11">
        <f t="shared" ref="Y19:Y23" si="4">M19-X19</f>
        <v>5</v>
      </c>
      <c r="AC19" s="11" t="s">
        <v>343</v>
      </c>
      <c r="AD19" s="11" t="s">
        <v>68</v>
      </c>
    </row>
    <row r="20" spans="1:39" ht="15.5">
      <c r="A20" s="16" t="s">
        <v>303</v>
      </c>
      <c r="B20" s="17" t="s">
        <v>185</v>
      </c>
      <c r="C20" s="17">
        <v>2021</v>
      </c>
      <c r="D20" s="6" t="s">
        <v>54</v>
      </c>
      <c r="E20" s="6" t="s">
        <v>396</v>
      </c>
      <c r="F20" s="11" t="s">
        <v>424</v>
      </c>
      <c r="G20" s="11"/>
      <c r="H20" s="11">
        <v>8</v>
      </c>
      <c r="L20" s="11"/>
      <c r="M20" s="11">
        <v>62</v>
      </c>
      <c r="N20" s="11" t="s">
        <v>68</v>
      </c>
      <c r="O20" s="11">
        <v>0.6613</v>
      </c>
      <c r="P20" s="11">
        <f t="shared" si="0"/>
        <v>66.13</v>
      </c>
      <c r="Q20" s="11" t="s">
        <v>384</v>
      </c>
      <c r="R20" s="11"/>
      <c r="S20" s="11"/>
      <c r="T20" s="11"/>
      <c r="X20" s="11">
        <f t="shared" si="3"/>
        <v>41</v>
      </c>
      <c r="Y20" s="11">
        <f t="shared" si="4"/>
        <v>21</v>
      </c>
      <c r="AC20" s="11" t="s">
        <v>343</v>
      </c>
      <c r="AD20" s="11" t="s">
        <v>68</v>
      </c>
    </row>
    <row r="21" spans="1:39" ht="15.5">
      <c r="A21" s="16" t="s">
        <v>303</v>
      </c>
      <c r="B21" s="17" t="s">
        <v>185</v>
      </c>
      <c r="C21" s="17">
        <v>2021</v>
      </c>
      <c r="D21" s="6" t="s">
        <v>54</v>
      </c>
      <c r="E21" s="6" t="s">
        <v>396</v>
      </c>
      <c r="F21" s="11" t="s">
        <v>422</v>
      </c>
      <c r="G21" s="11"/>
      <c r="H21" s="11" t="s">
        <v>379</v>
      </c>
      <c r="J21" s="11" t="s">
        <v>423</v>
      </c>
      <c r="K21" s="11" t="s">
        <v>38</v>
      </c>
      <c r="L21" s="11"/>
      <c r="M21" s="11">
        <v>62</v>
      </c>
      <c r="N21" s="11" t="s">
        <v>68</v>
      </c>
      <c r="O21" s="11">
        <v>0.9355</v>
      </c>
      <c r="P21" s="11">
        <f t="shared" si="0"/>
        <v>93.55</v>
      </c>
      <c r="Q21" s="11" t="s">
        <v>384</v>
      </c>
      <c r="R21" s="11"/>
      <c r="S21" s="11"/>
      <c r="T21" s="11"/>
      <c r="X21" s="11">
        <f t="shared" si="3"/>
        <v>58</v>
      </c>
      <c r="Y21" s="11">
        <f t="shared" si="4"/>
        <v>4</v>
      </c>
      <c r="AC21" s="11" t="s">
        <v>343</v>
      </c>
      <c r="AD21" s="11" t="s">
        <v>68</v>
      </c>
    </row>
    <row r="22" spans="1:39" ht="15.5">
      <c r="A22" s="16" t="s">
        <v>303</v>
      </c>
      <c r="B22" s="17" t="s">
        <v>185</v>
      </c>
      <c r="C22" s="17">
        <v>2021</v>
      </c>
      <c r="D22" s="6" t="s">
        <v>54</v>
      </c>
      <c r="E22" s="6" t="s">
        <v>396</v>
      </c>
      <c r="F22" s="11" t="s">
        <v>422</v>
      </c>
      <c r="G22" s="11"/>
      <c r="H22" s="11">
        <v>10</v>
      </c>
      <c r="L22" s="11"/>
      <c r="M22" s="11">
        <v>62</v>
      </c>
      <c r="N22" s="11" t="s">
        <v>68</v>
      </c>
      <c r="O22" s="11">
        <v>0.9032</v>
      </c>
      <c r="P22" s="11">
        <f t="shared" si="0"/>
        <v>90.32</v>
      </c>
      <c r="Q22" s="11" t="s">
        <v>384</v>
      </c>
      <c r="R22" s="11"/>
      <c r="S22" s="11"/>
      <c r="T22" s="11"/>
      <c r="X22" s="11">
        <f t="shared" si="3"/>
        <v>56</v>
      </c>
      <c r="Y22" s="11">
        <f t="shared" si="4"/>
        <v>6</v>
      </c>
      <c r="AC22" s="11" t="s">
        <v>343</v>
      </c>
      <c r="AD22" s="11" t="s">
        <v>68</v>
      </c>
    </row>
    <row r="23" spans="1:39" ht="15.5">
      <c r="A23" s="16" t="s">
        <v>303</v>
      </c>
      <c r="B23" s="17" t="s">
        <v>185</v>
      </c>
      <c r="C23" s="17">
        <v>2021</v>
      </c>
      <c r="D23" s="6" t="s">
        <v>54</v>
      </c>
      <c r="E23" s="6" t="s">
        <v>396</v>
      </c>
      <c r="F23" s="11" t="s">
        <v>422</v>
      </c>
      <c r="G23" s="11"/>
      <c r="H23" s="11">
        <v>11</v>
      </c>
      <c r="L23" s="11"/>
      <c r="M23" s="11">
        <v>62</v>
      </c>
      <c r="N23" s="11" t="s">
        <v>68</v>
      </c>
      <c r="O23" s="11">
        <v>0.8387</v>
      </c>
      <c r="P23" s="11">
        <f t="shared" si="0"/>
        <v>83.87</v>
      </c>
      <c r="Q23" s="11" t="s">
        <v>384</v>
      </c>
      <c r="R23" s="11"/>
      <c r="S23" s="11"/>
      <c r="T23" s="11"/>
      <c r="X23" s="11">
        <f t="shared" si="3"/>
        <v>52</v>
      </c>
      <c r="Y23" s="11">
        <f t="shared" si="4"/>
        <v>10</v>
      </c>
      <c r="AC23" s="11" t="s">
        <v>343</v>
      </c>
      <c r="AD23" s="11" t="s">
        <v>68</v>
      </c>
    </row>
    <row r="24" spans="1:39" ht="14.5">
      <c r="A24" s="11">
        <v>34293000</v>
      </c>
      <c r="B24" s="6" t="s">
        <v>89</v>
      </c>
      <c r="C24" s="6">
        <v>2021</v>
      </c>
      <c r="D24" s="11" t="s">
        <v>54</v>
      </c>
      <c r="E24" s="11" t="s">
        <v>342</v>
      </c>
      <c r="F24" s="11" t="s">
        <v>374</v>
      </c>
      <c r="G24" s="11">
        <v>8</v>
      </c>
      <c r="H24" s="11">
        <v>3</v>
      </c>
      <c r="I24" s="11"/>
      <c r="J24" s="11"/>
      <c r="K24" s="11"/>
      <c r="L24" s="11">
        <v>263</v>
      </c>
      <c r="M24" s="11">
        <v>12</v>
      </c>
      <c r="N24" s="11">
        <f t="shared" ref="N24:N29" si="5">L24-M24</f>
        <v>251</v>
      </c>
      <c r="O24" s="11">
        <v>0.83330000000000004</v>
      </c>
      <c r="P24" s="11">
        <f t="shared" si="0"/>
        <v>83.33</v>
      </c>
      <c r="Q24" s="11">
        <v>0.56179999999999997</v>
      </c>
      <c r="R24" s="11">
        <f t="shared" ref="R24:R55" si="6">Q24*100</f>
        <v>56.18</v>
      </c>
      <c r="S24" s="11">
        <v>8.3000000000000004E-2</v>
      </c>
      <c r="T24" s="11">
        <v>0.98599999999999999</v>
      </c>
      <c r="U24" s="11"/>
      <c r="V24" s="11"/>
      <c r="W24" s="11"/>
      <c r="X24" s="11">
        <f>ROUND(O24*M24,0)</f>
        <v>10</v>
      </c>
      <c r="Y24" s="11">
        <f>M24-X24</f>
        <v>2</v>
      </c>
      <c r="Z24" s="11">
        <f t="shared" ref="Z24:Z32" si="7">N24-AA24</f>
        <v>110</v>
      </c>
      <c r="AA24" s="11">
        <f t="shared" ref="AA24:AA32" si="8">ROUND(Q24*N24,0)</f>
        <v>141</v>
      </c>
      <c r="AB24" s="11">
        <f t="shared" ref="AB24:AB29" si="9">X24+Y24+Z24+AA24</f>
        <v>263</v>
      </c>
      <c r="AC24" s="11" t="s">
        <v>343</v>
      </c>
      <c r="AD24" s="11" t="s">
        <v>68</v>
      </c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14.5">
      <c r="A25" s="11">
        <v>34293000</v>
      </c>
      <c r="B25" s="6" t="s">
        <v>89</v>
      </c>
      <c r="C25" s="6">
        <v>2021</v>
      </c>
      <c r="D25" s="11" t="s">
        <v>54</v>
      </c>
      <c r="E25" s="11" t="s">
        <v>342</v>
      </c>
      <c r="F25" s="11" t="s">
        <v>374</v>
      </c>
      <c r="G25" s="11">
        <v>8</v>
      </c>
      <c r="H25" s="11">
        <v>4</v>
      </c>
      <c r="I25" s="11"/>
      <c r="J25" s="11"/>
      <c r="K25" s="11"/>
      <c r="L25" s="11">
        <v>263</v>
      </c>
      <c r="M25" s="11">
        <v>12</v>
      </c>
      <c r="N25" s="11">
        <f t="shared" si="5"/>
        <v>251</v>
      </c>
      <c r="O25" s="11">
        <v>0.83330000000000004</v>
      </c>
      <c r="P25" s="11">
        <f t="shared" si="0"/>
        <v>83.33</v>
      </c>
      <c r="Q25" s="11">
        <v>0.64939999999999998</v>
      </c>
      <c r="R25" s="11">
        <f t="shared" si="6"/>
        <v>64.94</v>
      </c>
      <c r="S25" s="11">
        <v>0.10199999999999999</v>
      </c>
      <c r="T25" s="11">
        <v>0.98799999999999999</v>
      </c>
      <c r="U25" s="11"/>
      <c r="V25" s="11"/>
      <c r="W25" s="11"/>
      <c r="X25" s="11">
        <f>ROUND(O25*M25,0)</f>
        <v>10</v>
      </c>
      <c r="Y25" s="11">
        <f>M25-X25</f>
        <v>2</v>
      </c>
      <c r="Z25" s="11">
        <f t="shared" si="7"/>
        <v>88</v>
      </c>
      <c r="AA25" s="11">
        <f t="shared" si="8"/>
        <v>163</v>
      </c>
      <c r="AB25" s="11">
        <f t="shared" si="9"/>
        <v>263</v>
      </c>
      <c r="AC25" s="11" t="s">
        <v>343</v>
      </c>
      <c r="AD25" s="11" t="s">
        <v>68</v>
      </c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ht="14.5">
      <c r="A26" s="11">
        <v>34293000</v>
      </c>
      <c r="B26" s="6" t="s">
        <v>89</v>
      </c>
      <c r="C26" s="6">
        <v>2021</v>
      </c>
      <c r="D26" s="11" t="s">
        <v>54</v>
      </c>
      <c r="E26" s="11" t="s">
        <v>342</v>
      </c>
      <c r="F26" s="11" t="s">
        <v>374</v>
      </c>
      <c r="G26" s="11">
        <v>8</v>
      </c>
      <c r="H26" s="11">
        <v>5</v>
      </c>
      <c r="I26" s="11"/>
      <c r="J26" s="11"/>
      <c r="K26" s="11"/>
      <c r="L26" s="11">
        <v>263</v>
      </c>
      <c r="M26" s="11">
        <v>12</v>
      </c>
      <c r="N26" s="11">
        <f t="shared" si="5"/>
        <v>251</v>
      </c>
      <c r="O26" s="11">
        <v>0.83330000000000004</v>
      </c>
      <c r="P26" s="11">
        <f t="shared" si="0"/>
        <v>83.33</v>
      </c>
      <c r="Q26" s="11">
        <v>0.76490000000000002</v>
      </c>
      <c r="R26" s="11">
        <f t="shared" si="6"/>
        <v>76.490000000000009</v>
      </c>
      <c r="S26" s="11">
        <v>0.14499999999999999</v>
      </c>
      <c r="T26" s="11">
        <v>0.99</v>
      </c>
      <c r="U26" s="11"/>
      <c r="V26" s="11"/>
      <c r="W26" s="11"/>
      <c r="X26" s="11">
        <f>ROUND(O26*M26,0)</f>
        <v>10</v>
      </c>
      <c r="Y26" s="11">
        <f>M26-X26</f>
        <v>2</v>
      </c>
      <c r="Z26" s="11">
        <f t="shared" si="7"/>
        <v>59</v>
      </c>
      <c r="AA26" s="11">
        <f t="shared" si="8"/>
        <v>192</v>
      </c>
      <c r="AB26" s="11">
        <f t="shared" si="9"/>
        <v>263</v>
      </c>
      <c r="AC26" s="11" t="s">
        <v>343</v>
      </c>
      <c r="AD26" s="11" t="s">
        <v>68</v>
      </c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14.5">
      <c r="A27" s="11">
        <v>34293000</v>
      </c>
      <c r="B27" s="6" t="s">
        <v>89</v>
      </c>
      <c r="C27" s="6">
        <v>2021</v>
      </c>
      <c r="D27" s="11" t="s">
        <v>54</v>
      </c>
      <c r="E27" s="11" t="s">
        <v>342</v>
      </c>
      <c r="F27" s="11" t="s">
        <v>374</v>
      </c>
      <c r="G27" s="11">
        <v>8</v>
      </c>
      <c r="H27" s="11">
        <v>6</v>
      </c>
      <c r="I27" s="11"/>
      <c r="J27" s="11"/>
      <c r="K27" s="11"/>
      <c r="L27" s="11">
        <v>263</v>
      </c>
      <c r="M27" s="11">
        <v>12</v>
      </c>
      <c r="N27" s="11">
        <f t="shared" si="5"/>
        <v>251</v>
      </c>
      <c r="O27" s="11">
        <v>0.83330000000000004</v>
      </c>
      <c r="P27" s="11">
        <f t="shared" si="0"/>
        <v>83.33</v>
      </c>
      <c r="Q27" s="11">
        <v>0.85660000000000003</v>
      </c>
      <c r="R27" s="11">
        <f t="shared" si="6"/>
        <v>85.66</v>
      </c>
      <c r="S27" s="11">
        <v>0.217</v>
      </c>
      <c r="T27" s="11">
        <v>0.99099999999999999</v>
      </c>
      <c r="U27" s="11"/>
      <c r="V27" s="11"/>
      <c r="W27" s="11"/>
      <c r="X27" s="11">
        <f>ROUND(O27*M27,0)</f>
        <v>10</v>
      </c>
      <c r="Y27" s="11">
        <f>M27-X27</f>
        <v>2</v>
      </c>
      <c r="Z27" s="11">
        <f t="shared" si="7"/>
        <v>36</v>
      </c>
      <c r="AA27" s="11">
        <f t="shared" si="8"/>
        <v>215</v>
      </c>
      <c r="AB27" s="11">
        <f t="shared" si="9"/>
        <v>263</v>
      </c>
      <c r="AC27" s="11" t="s">
        <v>343</v>
      </c>
      <c r="AD27" s="11" t="s">
        <v>68</v>
      </c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14.5">
      <c r="A28" s="11">
        <v>34293000</v>
      </c>
      <c r="B28" s="6" t="s">
        <v>89</v>
      </c>
      <c r="C28" s="6">
        <v>2021</v>
      </c>
      <c r="D28" s="11" t="s">
        <v>54</v>
      </c>
      <c r="E28" s="11" t="s">
        <v>342</v>
      </c>
      <c r="F28" s="11" t="s">
        <v>374</v>
      </c>
      <c r="G28" s="11">
        <v>8</v>
      </c>
      <c r="H28" s="11">
        <v>7</v>
      </c>
      <c r="I28" s="11"/>
      <c r="J28" s="11"/>
      <c r="K28" s="11"/>
      <c r="L28" s="11">
        <v>263</v>
      </c>
      <c r="M28" s="11">
        <v>12</v>
      </c>
      <c r="N28" s="11">
        <f t="shared" si="5"/>
        <v>251</v>
      </c>
      <c r="O28" s="11">
        <v>0.83330000000000004</v>
      </c>
      <c r="P28" s="11">
        <f t="shared" si="0"/>
        <v>83.33</v>
      </c>
      <c r="Q28" s="11">
        <v>0.9163</v>
      </c>
      <c r="R28" s="11">
        <f t="shared" si="6"/>
        <v>91.63</v>
      </c>
      <c r="S28" s="11">
        <v>0.32300000000000001</v>
      </c>
      <c r="T28" s="11">
        <v>0.99099999999999999</v>
      </c>
      <c r="U28" s="11"/>
      <c r="V28" s="11"/>
      <c r="W28" s="11"/>
      <c r="X28" s="11">
        <f>ROUND(O28*M28,0)</f>
        <v>10</v>
      </c>
      <c r="Y28" s="11">
        <f>M28-X28</f>
        <v>2</v>
      </c>
      <c r="Z28" s="11">
        <f t="shared" si="7"/>
        <v>21</v>
      </c>
      <c r="AA28" s="11">
        <f t="shared" si="8"/>
        <v>230</v>
      </c>
      <c r="AB28" s="11">
        <f t="shared" si="9"/>
        <v>263</v>
      </c>
      <c r="AC28" s="11" t="s">
        <v>343</v>
      </c>
      <c r="AD28" s="11" t="s">
        <v>68</v>
      </c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14.5">
      <c r="A29" s="11">
        <v>34293000</v>
      </c>
      <c r="B29" s="6" t="s">
        <v>89</v>
      </c>
      <c r="C29" s="6">
        <v>2021</v>
      </c>
      <c r="D29" s="11" t="s">
        <v>54</v>
      </c>
      <c r="E29" s="11" t="s">
        <v>342</v>
      </c>
      <c r="F29" s="11" t="s">
        <v>375</v>
      </c>
      <c r="G29" s="11">
        <v>8</v>
      </c>
      <c r="H29" s="11" t="s">
        <v>376</v>
      </c>
      <c r="J29" s="11" t="s">
        <v>377</v>
      </c>
      <c r="K29" s="11"/>
      <c r="L29" s="11">
        <v>263</v>
      </c>
      <c r="M29" s="11">
        <v>12</v>
      </c>
      <c r="N29" s="11">
        <f t="shared" si="5"/>
        <v>251</v>
      </c>
      <c r="O29" s="11">
        <v>0.75</v>
      </c>
      <c r="P29" s="11">
        <f t="shared" si="0"/>
        <v>75</v>
      </c>
      <c r="Q29" s="11">
        <v>0.94420000000000004</v>
      </c>
      <c r="R29" s="11">
        <f t="shared" si="6"/>
        <v>94.42</v>
      </c>
      <c r="S29" s="11">
        <v>0.39100000000000001</v>
      </c>
      <c r="T29" s="11">
        <v>0.98699999999999999</v>
      </c>
      <c r="X29" s="11">
        <v>9</v>
      </c>
      <c r="Y29" s="11">
        <v>3</v>
      </c>
      <c r="Z29" s="11">
        <f t="shared" si="7"/>
        <v>14</v>
      </c>
      <c r="AA29" s="11">
        <f t="shared" si="8"/>
        <v>237</v>
      </c>
      <c r="AB29" s="11">
        <f t="shared" si="9"/>
        <v>263</v>
      </c>
      <c r="AC29" s="11" t="s">
        <v>343</v>
      </c>
      <c r="AD29" s="11" t="s">
        <v>68</v>
      </c>
    </row>
    <row r="30" spans="1:39" ht="14.5">
      <c r="A30" s="6">
        <v>18280696</v>
      </c>
      <c r="B30" s="6" t="s">
        <v>84</v>
      </c>
      <c r="C30" s="6">
        <v>2008</v>
      </c>
      <c r="D30" s="6" t="s">
        <v>36</v>
      </c>
      <c r="E30" t="s">
        <v>342</v>
      </c>
      <c r="F30" s="11" t="s">
        <v>372</v>
      </c>
      <c r="G30" s="11">
        <v>8</v>
      </c>
      <c r="H30" s="11">
        <v>3</v>
      </c>
      <c r="J30" s="11" t="s">
        <v>373</v>
      </c>
      <c r="L30" s="11">
        <f>M30+N30</f>
        <v>362</v>
      </c>
      <c r="M30" s="11">
        <v>185</v>
      </c>
      <c r="N30" s="11">
        <f>177</f>
        <v>177</v>
      </c>
      <c r="O30" s="11">
        <v>0.79</v>
      </c>
      <c r="P30" s="11">
        <f t="shared" si="0"/>
        <v>79</v>
      </c>
      <c r="Q30" s="11">
        <v>0.96</v>
      </c>
      <c r="R30" s="11">
        <f t="shared" si="6"/>
        <v>96</v>
      </c>
      <c r="S30" s="11">
        <v>0.96</v>
      </c>
      <c r="T30" s="11">
        <v>0.82</v>
      </c>
      <c r="X30" s="11">
        <f>ROUND(O30*M30,0)</f>
        <v>146</v>
      </c>
      <c r="Y30" s="11">
        <f>M30-X30</f>
        <v>39</v>
      </c>
      <c r="Z30" s="11">
        <f t="shared" si="7"/>
        <v>7</v>
      </c>
      <c r="AA30" s="11">
        <f t="shared" si="8"/>
        <v>170</v>
      </c>
      <c r="AC30" s="11" t="s">
        <v>343</v>
      </c>
      <c r="AD30" s="11" t="s">
        <v>68</v>
      </c>
    </row>
    <row r="31" spans="1:39" ht="14.5">
      <c r="A31" s="6">
        <v>18280696</v>
      </c>
      <c r="B31" s="6" t="s">
        <v>84</v>
      </c>
      <c r="C31" s="6">
        <v>2008</v>
      </c>
      <c r="D31" s="6" t="s">
        <v>36</v>
      </c>
      <c r="E31" t="s">
        <v>342</v>
      </c>
      <c r="F31" s="11" t="s">
        <v>370</v>
      </c>
      <c r="G31" s="11">
        <v>4</v>
      </c>
      <c r="H31" s="11">
        <v>1.7</v>
      </c>
      <c r="J31" s="11" t="s">
        <v>371</v>
      </c>
      <c r="L31" s="11">
        <f>M31+N31</f>
        <v>362</v>
      </c>
      <c r="M31" s="11">
        <v>185</v>
      </c>
      <c r="N31" s="11">
        <f>177</f>
        <v>177</v>
      </c>
      <c r="O31" s="11">
        <v>0.91</v>
      </c>
      <c r="P31" s="11">
        <f t="shared" si="0"/>
        <v>91</v>
      </c>
      <c r="Q31" s="11">
        <v>0.98</v>
      </c>
      <c r="R31" s="11">
        <f t="shared" si="6"/>
        <v>98</v>
      </c>
      <c r="S31" s="11">
        <v>0.88</v>
      </c>
      <c r="T31" s="11">
        <v>0.92</v>
      </c>
      <c r="X31" s="11">
        <f>ROUND(O31*M31,0)</f>
        <v>168</v>
      </c>
      <c r="Y31" s="11">
        <f>M31-X31</f>
        <v>17</v>
      </c>
      <c r="Z31" s="11">
        <f t="shared" si="7"/>
        <v>4</v>
      </c>
      <c r="AA31" s="11">
        <f t="shared" si="8"/>
        <v>173</v>
      </c>
      <c r="AC31" s="11" t="s">
        <v>343</v>
      </c>
      <c r="AD31" s="11" t="s">
        <v>68</v>
      </c>
    </row>
    <row r="32" spans="1:39" ht="14.5">
      <c r="A32" s="6">
        <v>18280696</v>
      </c>
      <c r="B32" s="6" t="s">
        <v>84</v>
      </c>
      <c r="C32" s="6">
        <v>2008</v>
      </c>
      <c r="D32" s="6" t="s">
        <v>36</v>
      </c>
      <c r="E32" t="s">
        <v>342</v>
      </c>
      <c r="F32" s="11" t="s">
        <v>368</v>
      </c>
      <c r="G32" s="11">
        <v>8</v>
      </c>
      <c r="H32" s="11">
        <v>4.5</v>
      </c>
      <c r="J32" s="11" t="s">
        <v>369</v>
      </c>
      <c r="L32" s="11">
        <f>M32+N32</f>
        <v>362</v>
      </c>
      <c r="M32" s="11">
        <v>185</v>
      </c>
      <c r="N32" s="11">
        <f>177</f>
        <v>177</v>
      </c>
      <c r="O32" s="11">
        <v>0.89</v>
      </c>
      <c r="P32" s="11">
        <f t="shared" si="0"/>
        <v>89</v>
      </c>
      <c r="Q32" s="11">
        <v>0.77</v>
      </c>
      <c r="R32" s="11">
        <f t="shared" si="6"/>
        <v>77</v>
      </c>
      <c r="S32" s="11">
        <v>0.78</v>
      </c>
      <c r="T32" s="11">
        <v>0.88</v>
      </c>
      <c r="X32" s="11">
        <f>ROUND(O32*M32,0)</f>
        <v>165</v>
      </c>
      <c r="Y32" s="11">
        <f>M32-X32</f>
        <v>20</v>
      </c>
      <c r="Z32" s="11">
        <f t="shared" si="7"/>
        <v>41</v>
      </c>
      <c r="AA32" s="11">
        <f t="shared" si="8"/>
        <v>136</v>
      </c>
      <c r="AC32" s="11" t="s">
        <v>343</v>
      </c>
      <c r="AD32" s="11" t="s">
        <v>68</v>
      </c>
    </row>
    <row r="33" spans="1:30" ht="14.5">
      <c r="A33" s="23">
        <v>16635654</v>
      </c>
      <c r="B33" s="5" t="s">
        <v>35</v>
      </c>
      <c r="C33" s="6">
        <v>2006</v>
      </c>
      <c r="D33" s="6" t="s">
        <v>36</v>
      </c>
      <c r="E33" s="11" t="s">
        <v>342</v>
      </c>
      <c r="F33" s="11" t="s">
        <v>342</v>
      </c>
      <c r="G33" s="11">
        <v>8</v>
      </c>
      <c r="H33" s="11">
        <v>90</v>
      </c>
      <c r="K33" s="18"/>
      <c r="L33" s="18">
        <v>129</v>
      </c>
      <c r="M33" s="18">
        <v>64</v>
      </c>
      <c r="N33" s="18">
        <v>65</v>
      </c>
      <c r="O33" s="11">
        <v>0.29699999999999999</v>
      </c>
      <c r="P33" s="11">
        <f t="shared" si="0"/>
        <v>29.7</v>
      </c>
      <c r="Q33" s="11">
        <v>1</v>
      </c>
      <c r="R33" s="11">
        <f t="shared" si="6"/>
        <v>100</v>
      </c>
      <c r="S33" s="11">
        <v>1</v>
      </c>
      <c r="T33" s="11">
        <v>0.58699999999999997</v>
      </c>
      <c r="X33" s="11">
        <v>19</v>
      </c>
      <c r="Y33" s="11">
        <v>45</v>
      </c>
      <c r="Z33" s="11">
        <v>0</v>
      </c>
      <c r="AA33" s="11">
        <v>65</v>
      </c>
      <c r="AB33" s="11"/>
      <c r="AC33" s="11" t="s">
        <v>343</v>
      </c>
      <c r="AD33" s="11" t="s">
        <v>68</v>
      </c>
    </row>
    <row r="34" spans="1:30" ht="14.5">
      <c r="A34" s="23">
        <v>16635654</v>
      </c>
      <c r="B34" s="5" t="s">
        <v>35</v>
      </c>
      <c r="C34" s="6">
        <v>2006</v>
      </c>
      <c r="D34" s="6" t="s">
        <v>36</v>
      </c>
      <c r="E34" s="11" t="s">
        <v>342</v>
      </c>
      <c r="F34" s="11" t="s">
        <v>342</v>
      </c>
      <c r="G34" s="11">
        <v>8</v>
      </c>
      <c r="H34" s="11">
        <v>80</v>
      </c>
      <c r="K34" s="18"/>
      <c r="L34" s="18">
        <v>129</v>
      </c>
      <c r="M34" s="18">
        <v>64</v>
      </c>
      <c r="N34" s="18">
        <v>65</v>
      </c>
      <c r="O34" s="11">
        <v>0.53100000000000003</v>
      </c>
      <c r="P34" s="11">
        <f t="shared" ref="P34:P65" si="10">O34*100</f>
        <v>53.1</v>
      </c>
      <c r="Q34" s="11">
        <v>0.93799999999999994</v>
      </c>
      <c r="R34" s="11">
        <f t="shared" si="6"/>
        <v>93.8</v>
      </c>
      <c r="S34" s="11">
        <v>0.89500000000000002</v>
      </c>
      <c r="T34" s="11">
        <v>0.66700000000000004</v>
      </c>
      <c r="X34" s="11">
        <v>34</v>
      </c>
      <c r="Y34" s="11">
        <v>30</v>
      </c>
      <c r="Z34" s="11">
        <v>4</v>
      </c>
      <c r="AA34" s="11">
        <v>61</v>
      </c>
      <c r="AB34" s="11"/>
      <c r="AC34" s="11" t="s">
        <v>343</v>
      </c>
      <c r="AD34" s="11" t="s">
        <v>68</v>
      </c>
    </row>
    <row r="35" spans="1:30" ht="14.5">
      <c r="A35" s="23">
        <v>16635654</v>
      </c>
      <c r="B35" s="5" t="s">
        <v>35</v>
      </c>
      <c r="C35" s="6">
        <v>2006</v>
      </c>
      <c r="D35" s="6" t="s">
        <v>36</v>
      </c>
      <c r="E35" s="11" t="s">
        <v>342</v>
      </c>
      <c r="F35" s="11" t="s">
        <v>342</v>
      </c>
      <c r="G35" s="11">
        <v>8</v>
      </c>
      <c r="H35" s="11">
        <v>70</v>
      </c>
      <c r="K35" s="18"/>
      <c r="L35" s="18">
        <v>129</v>
      </c>
      <c r="M35" s="18">
        <v>64</v>
      </c>
      <c r="N35" s="18">
        <v>65</v>
      </c>
      <c r="O35" s="11">
        <v>0.78100000000000003</v>
      </c>
      <c r="P35" s="11">
        <f t="shared" si="10"/>
        <v>78.100000000000009</v>
      </c>
      <c r="Q35" s="11">
        <v>0.89100000000000001</v>
      </c>
      <c r="R35" s="11">
        <f t="shared" si="6"/>
        <v>89.1</v>
      </c>
      <c r="S35" s="11">
        <v>0.877</v>
      </c>
      <c r="T35" s="11">
        <v>0.80300000000000005</v>
      </c>
      <c r="X35" s="11">
        <v>50</v>
      </c>
      <c r="Y35" s="11">
        <v>14</v>
      </c>
      <c r="Z35" s="11">
        <v>7</v>
      </c>
      <c r="AA35" s="11">
        <v>58</v>
      </c>
      <c r="AB35" s="11"/>
      <c r="AC35" s="11" t="s">
        <v>343</v>
      </c>
      <c r="AD35" s="11" t="s">
        <v>68</v>
      </c>
    </row>
    <row r="36" spans="1:30" ht="14.5">
      <c r="A36" s="23">
        <v>16635654</v>
      </c>
      <c r="B36" s="5" t="s">
        <v>35</v>
      </c>
      <c r="C36" s="6">
        <v>2006</v>
      </c>
      <c r="D36" s="6" t="s">
        <v>36</v>
      </c>
      <c r="E36" s="11" t="s">
        <v>342</v>
      </c>
      <c r="F36" s="11" t="s">
        <v>342</v>
      </c>
      <c r="G36" s="11">
        <v>8</v>
      </c>
      <c r="H36" s="11">
        <v>60</v>
      </c>
      <c r="K36" s="18"/>
      <c r="L36" s="18">
        <v>129</v>
      </c>
      <c r="M36" s="18">
        <v>64</v>
      </c>
      <c r="N36" s="18">
        <v>65</v>
      </c>
      <c r="O36" s="11">
        <v>0.92200000000000004</v>
      </c>
      <c r="P36" s="11">
        <f t="shared" si="10"/>
        <v>92.2</v>
      </c>
      <c r="Q36" s="11">
        <v>0.75</v>
      </c>
      <c r="R36" s="11">
        <f t="shared" si="6"/>
        <v>75</v>
      </c>
      <c r="S36" s="11">
        <v>0.78700000000000003</v>
      </c>
      <c r="T36" s="11">
        <v>0.90600000000000003</v>
      </c>
      <c r="X36" s="11">
        <v>59</v>
      </c>
      <c r="Y36" s="11">
        <v>5</v>
      </c>
      <c r="Z36" s="11">
        <v>16</v>
      </c>
      <c r="AA36" s="11">
        <v>49</v>
      </c>
      <c r="AB36" s="11"/>
      <c r="AC36" s="11" t="s">
        <v>343</v>
      </c>
      <c r="AD36" s="11" t="s">
        <v>68</v>
      </c>
    </row>
    <row r="37" spans="1:30" ht="14.5">
      <c r="A37" s="23">
        <v>16635654</v>
      </c>
      <c r="B37" s="5" t="s">
        <v>35</v>
      </c>
      <c r="C37" s="6">
        <v>2006</v>
      </c>
      <c r="D37" s="6" t="s">
        <v>36</v>
      </c>
      <c r="E37" s="11" t="s">
        <v>342</v>
      </c>
      <c r="F37" s="11" t="s">
        <v>342</v>
      </c>
      <c r="G37" s="11">
        <v>8</v>
      </c>
      <c r="H37" s="11">
        <v>50</v>
      </c>
      <c r="K37" s="18"/>
      <c r="L37" s="18">
        <v>129</v>
      </c>
      <c r="M37" s="18">
        <v>64</v>
      </c>
      <c r="N37" s="18">
        <v>65</v>
      </c>
      <c r="O37" s="11">
        <v>0.96899999999999997</v>
      </c>
      <c r="P37" s="11">
        <f t="shared" si="10"/>
        <v>96.899999999999991</v>
      </c>
      <c r="Q37" s="11">
        <v>0.54700000000000004</v>
      </c>
      <c r="R37" s="11">
        <f t="shared" si="6"/>
        <v>54.7</v>
      </c>
      <c r="S37" s="11">
        <v>0.68100000000000005</v>
      </c>
      <c r="T37" s="11">
        <v>0.94599999999999995</v>
      </c>
      <c r="X37" s="11">
        <v>62</v>
      </c>
      <c r="Y37" s="11">
        <v>2</v>
      </c>
      <c r="Z37" s="11">
        <v>29</v>
      </c>
      <c r="AA37" s="11">
        <v>36</v>
      </c>
      <c r="AB37" s="11"/>
      <c r="AC37" s="11" t="s">
        <v>343</v>
      </c>
      <c r="AD37" s="11" t="s">
        <v>68</v>
      </c>
    </row>
    <row r="38" spans="1:30" ht="14.5">
      <c r="A38" s="23">
        <v>16635654</v>
      </c>
      <c r="B38" s="5" t="s">
        <v>35</v>
      </c>
      <c r="C38" s="6">
        <v>2006</v>
      </c>
      <c r="D38" s="6" t="s">
        <v>36</v>
      </c>
      <c r="E38" s="11" t="s">
        <v>342</v>
      </c>
      <c r="F38" s="11" t="s">
        <v>342</v>
      </c>
      <c r="G38" s="11">
        <v>8</v>
      </c>
      <c r="H38" s="11">
        <v>40</v>
      </c>
      <c r="K38" s="18"/>
      <c r="L38" s="18">
        <v>129</v>
      </c>
      <c r="M38" s="18">
        <v>64</v>
      </c>
      <c r="N38" s="18">
        <v>65</v>
      </c>
      <c r="O38" s="11">
        <v>0.98399999999999999</v>
      </c>
      <c r="P38" s="11">
        <f t="shared" si="10"/>
        <v>98.4</v>
      </c>
      <c r="Q38" s="11">
        <v>0.40600000000000003</v>
      </c>
      <c r="R38" s="11">
        <f t="shared" si="6"/>
        <v>40.6</v>
      </c>
      <c r="S38" s="11">
        <v>0.624</v>
      </c>
      <c r="T38" s="11">
        <v>0.96299999999999997</v>
      </c>
      <c r="X38" s="11">
        <v>63</v>
      </c>
      <c r="Y38" s="11">
        <v>1</v>
      </c>
      <c r="Z38" s="11">
        <v>39</v>
      </c>
      <c r="AA38" s="11">
        <v>26</v>
      </c>
      <c r="AB38" s="11"/>
      <c r="AC38" s="11" t="s">
        <v>343</v>
      </c>
      <c r="AD38" s="11" t="s">
        <v>68</v>
      </c>
    </row>
    <row r="39" spans="1:30" ht="14.5">
      <c r="A39" s="6">
        <v>16423147</v>
      </c>
      <c r="B39" s="9" t="s">
        <v>103</v>
      </c>
      <c r="C39" s="9" t="s">
        <v>104</v>
      </c>
      <c r="D39" s="6" t="s">
        <v>54</v>
      </c>
      <c r="E39" s="11" t="s">
        <v>342</v>
      </c>
      <c r="F39" s="11" t="s">
        <v>342</v>
      </c>
      <c r="G39" s="11">
        <v>8</v>
      </c>
      <c r="H39" s="11">
        <v>0</v>
      </c>
      <c r="L39" s="11">
        <f t="shared" ref="L39:L55" si="11">M39+N39</f>
        <v>125</v>
      </c>
      <c r="M39" s="11">
        <v>61</v>
      </c>
      <c r="N39" s="11">
        <v>64</v>
      </c>
      <c r="O39" s="24">
        <v>1</v>
      </c>
      <c r="P39" s="11">
        <f t="shared" si="10"/>
        <v>100</v>
      </c>
      <c r="Q39" s="24">
        <v>0</v>
      </c>
      <c r="R39" s="11">
        <f t="shared" si="6"/>
        <v>0</v>
      </c>
      <c r="X39" s="11">
        <f t="shared" ref="X39:X81" si="12">ROUND(O39*M39,0)</f>
        <v>61</v>
      </c>
      <c r="Y39" s="11">
        <f t="shared" ref="Y39:Y81" si="13">M39-X39</f>
        <v>0</v>
      </c>
      <c r="Z39" s="11">
        <f t="shared" ref="Z39:Z81" si="14">N39-AA39</f>
        <v>64</v>
      </c>
      <c r="AA39" s="11">
        <f t="shared" ref="AA39:AA81" si="15">ROUND(Q39*N39,0)</f>
        <v>0</v>
      </c>
      <c r="AB39" s="11">
        <f t="shared" ref="AB39:AB61" si="16">X39+Y39+Z39+AA39</f>
        <v>125</v>
      </c>
      <c r="AC39" s="11" t="s">
        <v>343</v>
      </c>
      <c r="AD39" s="11" t="s">
        <v>68</v>
      </c>
    </row>
    <row r="40" spans="1:30" ht="14.5">
      <c r="A40" s="6">
        <v>16423147</v>
      </c>
      <c r="B40" s="9" t="s">
        <v>103</v>
      </c>
      <c r="C40" s="9" t="s">
        <v>104</v>
      </c>
      <c r="D40" s="6" t="s">
        <v>54</v>
      </c>
      <c r="E40" s="11" t="s">
        <v>342</v>
      </c>
      <c r="F40" s="11" t="s">
        <v>342</v>
      </c>
      <c r="G40" s="11">
        <v>8</v>
      </c>
      <c r="H40" s="11">
        <v>1</v>
      </c>
      <c r="L40" s="11">
        <f t="shared" si="11"/>
        <v>125</v>
      </c>
      <c r="M40" s="11">
        <v>61</v>
      </c>
      <c r="N40" s="11">
        <v>64</v>
      </c>
      <c r="O40" s="24">
        <v>1</v>
      </c>
      <c r="P40" s="11">
        <f t="shared" si="10"/>
        <v>100</v>
      </c>
      <c r="Q40" s="24">
        <v>7.8E-2</v>
      </c>
      <c r="R40" s="11">
        <f t="shared" si="6"/>
        <v>7.8</v>
      </c>
      <c r="X40" s="11">
        <f t="shared" si="12"/>
        <v>61</v>
      </c>
      <c r="Y40" s="11">
        <f t="shared" si="13"/>
        <v>0</v>
      </c>
      <c r="Z40" s="11">
        <f t="shared" si="14"/>
        <v>59</v>
      </c>
      <c r="AA40" s="11">
        <f t="shared" si="15"/>
        <v>5</v>
      </c>
      <c r="AB40" s="11">
        <f t="shared" si="16"/>
        <v>125</v>
      </c>
      <c r="AC40" s="11" t="s">
        <v>343</v>
      </c>
      <c r="AD40" s="11" t="s">
        <v>68</v>
      </c>
    </row>
    <row r="41" spans="1:30" ht="14.5">
      <c r="A41" s="6">
        <v>16423147</v>
      </c>
      <c r="B41" s="9" t="s">
        <v>103</v>
      </c>
      <c r="C41" s="9" t="s">
        <v>104</v>
      </c>
      <c r="D41" s="6" t="s">
        <v>54</v>
      </c>
      <c r="E41" s="11" t="s">
        <v>342</v>
      </c>
      <c r="F41" s="11" t="s">
        <v>342</v>
      </c>
      <c r="G41" s="11">
        <v>8</v>
      </c>
      <c r="H41" s="11">
        <v>2</v>
      </c>
      <c r="L41" s="11">
        <f t="shared" si="11"/>
        <v>125</v>
      </c>
      <c r="M41" s="11">
        <v>61</v>
      </c>
      <c r="N41" s="11">
        <v>64</v>
      </c>
      <c r="O41" s="24">
        <v>1</v>
      </c>
      <c r="P41" s="11">
        <f t="shared" si="10"/>
        <v>100</v>
      </c>
      <c r="Q41" s="24">
        <v>0.188</v>
      </c>
      <c r="R41" s="11">
        <f t="shared" si="6"/>
        <v>18.8</v>
      </c>
      <c r="X41" s="11">
        <f t="shared" si="12"/>
        <v>61</v>
      </c>
      <c r="Y41" s="11">
        <f t="shared" si="13"/>
        <v>0</v>
      </c>
      <c r="Z41" s="11">
        <f t="shared" si="14"/>
        <v>52</v>
      </c>
      <c r="AA41" s="11">
        <f t="shared" si="15"/>
        <v>12</v>
      </c>
      <c r="AB41" s="11">
        <f t="shared" si="16"/>
        <v>125</v>
      </c>
      <c r="AC41" s="11" t="s">
        <v>343</v>
      </c>
      <c r="AD41" s="11" t="s">
        <v>68</v>
      </c>
    </row>
    <row r="42" spans="1:30" ht="14.5">
      <c r="A42" s="6">
        <v>16423147</v>
      </c>
      <c r="B42" s="9" t="s">
        <v>103</v>
      </c>
      <c r="C42" s="9" t="s">
        <v>104</v>
      </c>
      <c r="D42" s="6" t="s">
        <v>54</v>
      </c>
      <c r="E42" s="11" t="s">
        <v>342</v>
      </c>
      <c r="F42" s="11" t="s">
        <v>342</v>
      </c>
      <c r="G42" s="11">
        <v>8</v>
      </c>
      <c r="H42" s="11">
        <v>3</v>
      </c>
      <c r="L42" s="11">
        <f t="shared" si="11"/>
        <v>125</v>
      </c>
      <c r="M42" s="11">
        <v>61</v>
      </c>
      <c r="N42" s="11">
        <v>64</v>
      </c>
      <c r="O42" s="24">
        <v>0.98399999999999999</v>
      </c>
      <c r="P42" s="11">
        <f t="shared" si="10"/>
        <v>98.4</v>
      </c>
      <c r="Q42" s="24">
        <v>0.375</v>
      </c>
      <c r="R42" s="11">
        <f t="shared" si="6"/>
        <v>37.5</v>
      </c>
      <c r="X42" s="11">
        <f t="shared" si="12"/>
        <v>60</v>
      </c>
      <c r="Y42" s="11">
        <f t="shared" si="13"/>
        <v>1</v>
      </c>
      <c r="Z42" s="11">
        <f t="shared" si="14"/>
        <v>40</v>
      </c>
      <c r="AA42" s="11">
        <f t="shared" si="15"/>
        <v>24</v>
      </c>
      <c r="AB42" s="11">
        <f t="shared" si="16"/>
        <v>125</v>
      </c>
      <c r="AC42" s="11" t="s">
        <v>343</v>
      </c>
      <c r="AD42" s="11" t="s">
        <v>68</v>
      </c>
    </row>
    <row r="43" spans="1:30" ht="14.5">
      <c r="A43" s="6">
        <v>16423147</v>
      </c>
      <c r="B43" s="9" t="s">
        <v>103</v>
      </c>
      <c r="C43" s="9" t="s">
        <v>104</v>
      </c>
      <c r="D43" s="6" t="s">
        <v>54</v>
      </c>
      <c r="E43" s="11" t="s">
        <v>342</v>
      </c>
      <c r="F43" s="11" t="s">
        <v>342</v>
      </c>
      <c r="G43" s="11">
        <v>8</v>
      </c>
      <c r="H43" s="11">
        <v>4</v>
      </c>
      <c r="L43" s="11">
        <f t="shared" si="11"/>
        <v>125</v>
      </c>
      <c r="M43" s="11">
        <v>61</v>
      </c>
      <c r="N43" s="11">
        <v>64</v>
      </c>
      <c r="O43" s="24">
        <v>0.95099999999999996</v>
      </c>
      <c r="P43" s="11">
        <f t="shared" si="10"/>
        <v>95.1</v>
      </c>
      <c r="Q43" s="24">
        <v>0.54700000000000004</v>
      </c>
      <c r="R43" s="11">
        <f t="shared" si="6"/>
        <v>54.7</v>
      </c>
      <c r="X43" s="11">
        <f t="shared" si="12"/>
        <v>58</v>
      </c>
      <c r="Y43" s="11">
        <f t="shared" si="13"/>
        <v>3</v>
      </c>
      <c r="Z43" s="11">
        <f t="shared" si="14"/>
        <v>29</v>
      </c>
      <c r="AA43" s="11">
        <f t="shared" si="15"/>
        <v>35</v>
      </c>
      <c r="AB43" s="11">
        <f t="shared" si="16"/>
        <v>125</v>
      </c>
      <c r="AC43" s="11" t="s">
        <v>343</v>
      </c>
      <c r="AD43" s="11" t="s">
        <v>68</v>
      </c>
    </row>
    <row r="44" spans="1:30" ht="14.5">
      <c r="A44" s="6">
        <v>16423147</v>
      </c>
      <c r="B44" s="9" t="s">
        <v>103</v>
      </c>
      <c r="C44" s="9" t="s">
        <v>104</v>
      </c>
      <c r="D44" s="6" t="s">
        <v>54</v>
      </c>
      <c r="E44" s="11" t="s">
        <v>342</v>
      </c>
      <c r="F44" s="11" t="s">
        <v>342</v>
      </c>
      <c r="G44" s="11">
        <v>8</v>
      </c>
      <c r="H44" s="11" t="s">
        <v>381</v>
      </c>
      <c r="J44" s="11" t="s">
        <v>382</v>
      </c>
      <c r="L44" s="11">
        <f t="shared" si="11"/>
        <v>125</v>
      </c>
      <c r="M44" s="11">
        <v>61</v>
      </c>
      <c r="N44" s="11">
        <v>64</v>
      </c>
      <c r="O44" s="24">
        <v>0.91800000000000004</v>
      </c>
      <c r="P44" s="11">
        <f t="shared" si="10"/>
        <v>91.8</v>
      </c>
      <c r="Q44" s="24">
        <v>0.67200000000000004</v>
      </c>
      <c r="R44" s="11">
        <f t="shared" si="6"/>
        <v>67.2</v>
      </c>
      <c r="X44" s="11">
        <f t="shared" si="12"/>
        <v>56</v>
      </c>
      <c r="Y44" s="11">
        <f t="shared" si="13"/>
        <v>5</v>
      </c>
      <c r="Z44" s="11">
        <f t="shared" si="14"/>
        <v>21</v>
      </c>
      <c r="AA44" s="11">
        <f t="shared" si="15"/>
        <v>43</v>
      </c>
      <c r="AB44" s="11">
        <f t="shared" si="16"/>
        <v>125</v>
      </c>
      <c r="AC44" s="11" t="s">
        <v>343</v>
      </c>
      <c r="AD44" s="11" t="s">
        <v>68</v>
      </c>
    </row>
    <row r="45" spans="1:30" ht="14.5">
      <c r="A45" s="6">
        <v>16423147</v>
      </c>
      <c r="B45" s="9" t="s">
        <v>103</v>
      </c>
      <c r="C45" s="9" t="s">
        <v>104</v>
      </c>
      <c r="D45" s="6" t="s">
        <v>54</v>
      </c>
      <c r="E45" s="11" t="s">
        <v>342</v>
      </c>
      <c r="F45" s="11" t="s">
        <v>342</v>
      </c>
      <c r="G45" s="11">
        <v>8</v>
      </c>
      <c r="H45" s="11">
        <v>6</v>
      </c>
      <c r="L45" s="11">
        <f t="shared" si="11"/>
        <v>125</v>
      </c>
      <c r="M45" s="11">
        <v>61</v>
      </c>
      <c r="N45" s="11">
        <v>64</v>
      </c>
      <c r="O45" s="24">
        <v>0.78700000000000003</v>
      </c>
      <c r="P45" s="11">
        <f t="shared" si="10"/>
        <v>78.7</v>
      </c>
      <c r="Q45" s="24">
        <v>0.78100000000000003</v>
      </c>
      <c r="R45" s="11">
        <f t="shared" si="6"/>
        <v>78.100000000000009</v>
      </c>
      <c r="X45" s="11">
        <f t="shared" si="12"/>
        <v>48</v>
      </c>
      <c r="Y45" s="11">
        <f t="shared" si="13"/>
        <v>13</v>
      </c>
      <c r="Z45" s="11">
        <f t="shared" si="14"/>
        <v>14</v>
      </c>
      <c r="AA45" s="11">
        <f t="shared" si="15"/>
        <v>50</v>
      </c>
      <c r="AB45" s="11">
        <f t="shared" si="16"/>
        <v>125</v>
      </c>
      <c r="AC45" s="11" t="s">
        <v>343</v>
      </c>
      <c r="AD45" s="11" t="s">
        <v>68</v>
      </c>
    </row>
    <row r="46" spans="1:30" ht="14.5">
      <c r="A46" s="6">
        <v>16423147</v>
      </c>
      <c r="B46" s="9" t="s">
        <v>103</v>
      </c>
      <c r="C46" s="9" t="s">
        <v>104</v>
      </c>
      <c r="D46" s="6" t="s">
        <v>54</v>
      </c>
      <c r="E46" s="11" t="s">
        <v>342</v>
      </c>
      <c r="F46" s="11" t="s">
        <v>342</v>
      </c>
      <c r="G46" s="11">
        <v>8</v>
      </c>
      <c r="H46" s="11">
        <v>7</v>
      </c>
      <c r="L46" s="11">
        <f t="shared" si="11"/>
        <v>125</v>
      </c>
      <c r="M46" s="11">
        <v>61</v>
      </c>
      <c r="N46" s="11">
        <v>64</v>
      </c>
      <c r="O46" s="24">
        <v>0.67200000000000004</v>
      </c>
      <c r="P46" s="11">
        <f t="shared" si="10"/>
        <v>67.2</v>
      </c>
      <c r="Q46" s="24">
        <v>0.90600000000000003</v>
      </c>
      <c r="R46" s="11">
        <f t="shared" si="6"/>
        <v>90.600000000000009</v>
      </c>
      <c r="X46" s="11">
        <f t="shared" si="12"/>
        <v>41</v>
      </c>
      <c r="Y46" s="11">
        <f t="shared" si="13"/>
        <v>20</v>
      </c>
      <c r="Z46" s="11">
        <f t="shared" si="14"/>
        <v>6</v>
      </c>
      <c r="AA46" s="11">
        <f t="shared" si="15"/>
        <v>58</v>
      </c>
      <c r="AB46" s="11">
        <f t="shared" si="16"/>
        <v>125</v>
      </c>
      <c r="AC46" s="11" t="s">
        <v>343</v>
      </c>
      <c r="AD46" s="11" t="s">
        <v>68</v>
      </c>
    </row>
    <row r="47" spans="1:30" ht="14.5">
      <c r="A47" s="6">
        <v>16423147</v>
      </c>
      <c r="B47" s="9" t="s">
        <v>103</v>
      </c>
      <c r="C47" s="9" t="s">
        <v>104</v>
      </c>
      <c r="D47" s="6" t="s">
        <v>54</v>
      </c>
      <c r="E47" s="11" t="s">
        <v>342</v>
      </c>
      <c r="F47" s="11" t="s">
        <v>342</v>
      </c>
      <c r="G47" s="11">
        <v>8</v>
      </c>
      <c r="H47" s="11">
        <v>8</v>
      </c>
      <c r="L47" s="11">
        <f t="shared" si="11"/>
        <v>125</v>
      </c>
      <c r="M47" s="11">
        <v>61</v>
      </c>
      <c r="N47" s="11">
        <v>64</v>
      </c>
      <c r="O47" s="24">
        <v>0.57399999999999995</v>
      </c>
      <c r="P47" s="11">
        <f t="shared" si="10"/>
        <v>57.4</v>
      </c>
      <c r="Q47" s="24">
        <v>0.92200000000000004</v>
      </c>
      <c r="R47" s="11">
        <f t="shared" si="6"/>
        <v>92.2</v>
      </c>
      <c r="X47" s="11">
        <f t="shared" si="12"/>
        <v>35</v>
      </c>
      <c r="Y47" s="11">
        <f t="shared" si="13"/>
        <v>26</v>
      </c>
      <c r="Z47" s="11">
        <f t="shared" si="14"/>
        <v>5</v>
      </c>
      <c r="AA47" s="11">
        <f t="shared" si="15"/>
        <v>59</v>
      </c>
      <c r="AB47" s="11">
        <f t="shared" si="16"/>
        <v>125</v>
      </c>
      <c r="AC47" s="11" t="s">
        <v>343</v>
      </c>
      <c r="AD47" s="11" t="s">
        <v>68</v>
      </c>
    </row>
    <row r="48" spans="1:30" ht="14.5">
      <c r="A48" s="6">
        <v>16423147</v>
      </c>
      <c r="B48" s="9" t="s">
        <v>103</v>
      </c>
      <c r="C48" s="9" t="s">
        <v>104</v>
      </c>
      <c r="D48" s="6" t="s">
        <v>54</v>
      </c>
      <c r="E48" s="11" t="s">
        <v>342</v>
      </c>
      <c r="F48" s="11" t="s">
        <v>342</v>
      </c>
      <c r="G48" s="11">
        <v>8</v>
      </c>
      <c r="H48" s="11">
        <v>9</v>
      </c>
      <c r="L48" s="11">
        <f t="shared" si="11"/>
        <v>125</v>
      </c>
      <c r="M48" s="11">
        <v>61</v>
      </c>
      <c r="N48" s="11">
        <v>64</v>
      </c>
      <c r="O48" s="24">
        <v>0.54100000000000004</v>
      </c>
      <c r="P48" s="11">
        <f t="shared" si="10"/>
        <v>54.1</v>
      </c>
      <c r="Q48" s="24">
        <v>0.92200000000000004</v>
      </c>
      <c r="R48" s="11">
        <f t="shared" si="6"/>
        <v>92.2</v>
      </c>
      <c r="X48" s="11">
        <f t="shared" si="12"/>
        <v>33</v>
      </c>
      <c r="Y48" s="11">
        <f t="shared" si="13"/>
        <v>28</v>
      </c>
      <c r="Z48" s="11">
        <f t="shared" si="14"/>
        <v>5</v>
      </c>
      <c r="AA48" s="11">
        <f t="shared" si="15"/>
        <v>59</v>
      </c>
      <c r="AB48" s="11">
        <f t="shared" si="16"/>
        <v>125</v>
      </c>
      <c r="AC48" s="11" t="s">
        <v>343</v>
      </c>
      <c r="AD48" s="11" t="s">
        <v>68</v>
      </c>
    </row>
    <row r="49" spans="1:30" ht="14.5">
      <c r="A49" s="6">
        <v>16423147</v>
      </c>
      <c r="B49" s="9" t="s">
        <v>103</v>
      </c>
      <c r="C49" s="9" t="s">
        <v>104</v>
      </c>
      <c r="D49" s="6" t="s">
        <v>54</v>
      </c>
      <c r="E49" s="11" t="s">
        <v>342</v>
      </c>
      <c r="F49" s="11" t="s">
        <v>342</v>
      </c>
      <c r="G49" s="11">
        <v>8</v>
      </c>
      <c r="H49" s="11">
        <v>10</v>
      </c>
      <c r="L49" s="11">
        <f t="shared" si="11"/>
        <v>125</v>
      </c>
      <c r="M49" s="11">
        <v>61</v>
      </c>
      <c r="N49" s="11">
        <v>64</v>
      </c>
      <c r="O49" s="24">
        <v>0.39300000000000002</v>
      </c>
      <c r="P49" s="11">
        <f t="shared" si="10"/>
        <v>39.300000000000004</v>
      </c>
      <c r="Q49" s="24">
        <v>0.93799999999999994</v>
      </c>
      <c r="R49" s="11">
        <f t="shared" si="6"/>
        <v>93.8</v>
      </c>
      <c r="X49" s="11">
        <f t="shared" si="12"/>
        <v>24</v>
      </c>
      <c r="Y49" s="11">
        <f t="shared" si="13"/>
        <v>37</v>
      </c>
      <c r="Z49" s="11">
        <f t="shared" si="14"/>
        <v>4</v>
      </c>
      <c r="AA49" s="11">
        <f t="shared" si="15"/>
        <v>60</v>
      </c>
      <c r="AB49" s="11">
        <f t="shared" si="16"/>
        <v>125</v>
      </c>
      <c r="AC49" s="11" t="s">
        <v>343</v>
      </c>
      <c r="AD49" s="11" t="s">
        <v>68</v>
      </c>
    </row>
    <row r="50" spans="1:30" ht="14.5">
      <c r="A50" s="6">
        <v>16423147</v>
      </c>
      <c r="B50" s="9" t="s">
        <v>103</v>
      </c>
      <c r="C50" s="9" t="s">
        <v>104</v>
      </c>
      <c r="D50" s="6" t="s">
        <v>54</v>
      </c>
      <c r="E50" s="11" t="s">
        <v>342</v>
      </c>
      <c r="F50" s="11" t="s">
        <v>342</v>
      </c>
      <c r="G50" s="11">
        <v>8</v>
      </c>
      <c r="H50" s="11">
        <v>11</v>
      </c>
      <c r="L50" s="11">
        <f t="shared" si="11"/>
        <v>125</v>
      </c>
      <c r="M50" s="11">
        <v>61</v>
      </c>
      <c r="N50" s="11">
        <v>64</v>
      </c>
      <c r="O50" s="24">
        <v>0.32800000000000001</v>
      </c>
      <c r="P50" s="11">
        <f t="shared" si="10"/>
        <v>32.800000000000004</v>
      </c>
      <c r="Q50" s="24">
        <v>0.98399999999999999</v>
      </c>
      <c r="R50" s="11">
        <f t="shared" si="6"/>
        <v>98.4</v>
      </c>
      <c r="X50" s="11">
        <f t="shared" si="12"/>
        <v>20</v>
      </c>
      <c r="Y50" s="11">
        <f t="shared" si="13"/>
        <v>41</v>
      </c>
      <c r="Z50" s="11">
        <f t="shared" si="14"/>
        <v>1</v>
      </c>
      <c r="AA50" s="11">
        <f t="shared" si="15"/>
        <v>63</v>
      </c>
      <c r="AB50" s="11">
        <f t="shared" si="16"/>
        <v>125</v>
      </c>
      <c r="AC50" s="11" t="s">
        <v>343</v>
      </c>
      <c r="AD50" s="11" t="s">
        <v>68</v>
      </c>
    </row>
    <row r="51" spans="1:30" ht="14.5">
      <c r="A51" s="6">
        <v>16423147</v>
      </c>
      <c r="B51" s="9" t="s">
        <v>103</v>
      </c>
      <c r="C51" s="9" t="s">
        <v>104</v>
      </c>
      <c r="D51" s="6" t="s">
        <v>54</v>
      </c>
      <c r="E51" s="11" t="s">
        <v>342</v>
      </c>
      <c r="F51" s="11" t="s">
        <v>342</v>
      </c>
      <c r="G51" s="11">
        <v>8</v>
      </c>
      <c r="H51" s="11">
        <v>12</v>
      </c>
      <c r="L51" s="11">
        <f t="shared" si="11"/>
        <v>125</v>
      </c>
      <c r="M51" s="11">
        <v>61</v>
      </c>
      <c r="N51" s="11">
        <v>64</v>
      </c>
      <c r="O51" s="24">
        <v>0.32800000000000001</v>
      </c>
      <c r="P51" s="11">
        <f t="shared" si="10"/>
        <v>32.800000000000004</v>
      </c>
      <c r="Q51" s="24">
        <v>0.98399999999999999</v>
      </c>
      <c r="R51" s="11">
        <f t="shared" si="6"/>
        <v>98.4</v>
      </c>
      <c r="X51" s="11">
        <f t="shared" si="12"/>
        <v>20</v>
      </c>
      <c r="Y51" s="11">
        <f t="shared" si="13"/>
        <v>41</v>
      </c>
      <c r="Z51" s="11">
        <f t="shared" si="14"/>
        <v>1</v>
      </c>
      <c r="AA51" s="11">
        <f t="shared" si="15"/>
        <v>63</v>
      </c>
      <c r="AB51" s="11">
        <f t="shared" si="16"/>
        <v>125</v>
      </c>
      <c r="AC51" s="11" t="s">
        <v>343</v>
      </c>
      <c r="AD51" s="11" t="s">
        <v>68</v>
      </c>
    </row>
    <row r="52" spans="1:30" ht="14.5">
      <c r="A52" s="6">
        <v>16423147</v>
      </c>
      <c r="B52" s="9" t="s">
        <v>103</v>
      </c>
      <c r="C52" s="9" t="s">
        <v>104</v>
      </c>
      <c r="D52" s="6" t="s">
        <v>54</v>
      </c>
      <c r="E52" s="11" t="s">
        <v>342</v>
      </c>
      <c r="F52" s="11" t="s">
        <v>342</v>
      </c>
      <c r="G52" s="11">
        <v>8</v>
      </c>
      <c r="H52" s="11">
        <v>13</v>
      </c>
      <c r="L52" s="11">
        <f t="shared" si="11"/>
        <v>125</v>
      </c>
      <c r="M52" s="11">
        <v>61</v>
      </c>
      <c r="N52" s="11">
        <v>64</v>
      </c>
      <c r="O52" s="24">
        <v>0.21299999999999999</v>
      </c>
      <c r="P52" s="11">
        <f t="shared" si="10"/>
        <v>21.3</v>
      </c>
      <c r="Q52" s="24">
        <v>0.98399999999999999</v>
      </c>
      <c r="R52" s="11">
        <f t="shared" si="6"/>
        <v>98.4</v>
      </c>
      <c r="X52" s="11">
        <f t="shared" si="12"/>
        <v>13</v>
      </c>
      <c r="Y52" s="11">
        <f t="shared" si="13"/>
        <v>48</v>
      </c>
      <c r="Z52" s="11">
        <f t="shared" si="14"/>
        <v>1</v>
      </c>
      <c r="AA52" s="11">
        <f t="shared" si="15"/>
        <v>63</v>
      </c>
      <c r="AB52" s="11">
        <f t="shared" si="16"/>
        <v>125</v>
      </c>
      <c r="AC52" s="11" t="s">
        <v>343</v>
      </c>
      <c r="AD52" s="11" t="s">
        <v>68</v>
      </c>
    </row>
    <row r="53" spans="1:30" ht="14.5">
      <c r="A53" s="6">
        <v>16423147</v>
      </c>
      <c r="B53" s="9" t="s">
        <v>103</v>
      </c>
      <c r="C53" s="9" t="s">
        <v>104</v>
      </c>
      <c r="D53" s="6" t="s">
        <v>54</v>
      </c>
      <c r="E53" s="11" t="s">
        <v>342</v>
      </c>
      <c r="F53" s="11" t="s">
        <v>342</v>
      </c>
      <c r="G53" s="11">
        <v>8</v>
      </c>
      <c r="H53" s="11">
        <v>14</v>
      </c>
      <c r="L53" s="11">
        <f t="shared" si="11"/>
        <v>125</v>
      </c>
      <c r="M53" s="11">
        <v>61</v>
      </c>
      <c r="N53" s="11">
        <v>64</v>
      </c>
      <c r="O53" s="24">
        <v>9.8000000000000004E-2</v>
      </c>
      <c r="P53" s="11">
        <f t="shared" si="10"/>
        <v>9.8000000000000007</v>
      </c>
      <c r="Q53" s="24">
        <v>0.98399999999999999</v>
      </c>
      <c r="R53" s="11">
        <f t="shared" si="6"/>
        <v>98.4</v>
      </c>
      <c r="X53" s="11">
        <f t="shared" si="12"/>
        <v>6</v>
      </c>
      <c r="Y53" s="11">
        <f t="shared" si="13"/>
        <v>55</v>
      </c>
      <c r="Z53" s="11">
        <f t="shared" si="14"/>
        <v>1</v>
      </c>
      <c r="AA53" s="11">
        <f t="shared" si="15"/>
        <v>63</v>
      </c>
      <c r="AB53" s="11">
        <f t="shared" si="16"/>
        <v>125</v>
      </c>
      <c r="AC53" s="11" t="s">
        <v>343</v>
      </c>
      <c r="AD53" s="11" t="s">
        <v>68</v>
      </c>
    </row>
    <row r="54" spans="1:30" ht="14.5">
      <c r="A54" s="6">
        <v>16423147</v>
      </c>
      <c r="B54" s="9" t="s">
        <v>103</v>
      </c>
      <c r="C54" s="9" t="s">
        <v>104</v>
      </c>
      <c r="D54" s="6" t="s">
        <v>54</v>
      </c>
      <c r="E54" s="11" t="s">
        <v>342</v>
      </c>
      <c r="F54" s="11" t="s">
        <v>342</v>
      </c>
      <c r="G54" s="11">
        <v>8</v>
      </c>
      <c r="H54" s="11">
        <v>15</v>
      </c>
      <c r="L54" s="11">
        <f t="shared" si="11"/>
        <v>125</v>
      </c>
      <c r="M54" s="11">
        <v>61</v>
      </c>
      <c r="N54" s="11">
        <v>64</v>
      </c>
      <c r="O54" s="24">
        <v>4.9000000000000002E-2</v>
      </c>
      <c r="P54" s="11">
        <f t="shared" si="10"/>
        <v>4.9000000000000004</v>
      </c>
      <c r="Q54" s="24">
        <v>0.98399999999999999</v>
      </c>
      <c r="R54" s="11">
        <f t="shared" si="6"/>
        <v>98.4</v>
      </c>
      <c r="X54" s="11">
        <f t="shared" si="12"/>
        <v>3</v>
      </c>
      <c r="Y54" s="11">
        <f t="shared" si="13"/>
        <v>58</v>
      </c>
      <c r="Z54" s="11">
        <f t="shared" si="14"/>
        <v>1</v>
      </c>
      <c r="AA54" s="11">
        <f t="shared" si="15"/>
        <v>63</v>
      </c>
      <c r="AB54" s="11">
        <f t="shared" si="16"/>
        <v>125</v>
      </c>
      <c r="AC54" s="11" t="s">
        <v>343</v>
      </c>
      <c r="AD54" s="11" t="s">
        <v>68</v>
      </c>
    </row>
    <row r="55" spans="1:30" ht="14.5">
      <c r="A55" s="6">
        <v>16423147</v>
      </c>
      <c r="B55" s="9" t="s">
        <v>103</v>
      </c>
      <c r="C55" s="9" t="s">
        <v>104</v>
      </c>
      <c r="D55" s="6" t="s">
        <v>54</v>
      </c>
      <c r="E55" s="11" t="s">
        <v>342</v>
      </c>
      <c r="F55" s="11" t="s">
        <v>342</v>
      </c>
      <c r="G55" s="11">
        <v>8</v>
      </c>
      <c r="H55" s="11">
        <v>16</v>
      </c>
      <c r="L55" s="11">
        <f t="shared" si="11"/>
        <v>125</v>
      </c>
      <c r="M55" s="11">
        <v>61</v>
      </c>
      <c r="N55" s="11">
        <v>64</v>
      </c>
      <c r="O55" s="24">
        <v>1.6E-2</v>
      </c>
      <c r="P55" s="11">
        <f t="shared" si="10"/>
        <v>1.6</v>
      </c>
      <c r="Q55" s="24">
        <v>1</v>
      </c>
      <c r="R55" s="11">
        <f t="shared" si="6"/>
        <v>100</v>
      </c>
      <c r="X55" s="11">
        <f t="shared" si="12"/>
        <v>1</v>
      </c>
      <c r="Y55" s="11">
        <f t="shared" si="13"/>
        <v>60</v>
      </c>
      <c r="Z55" s="11">
        <f t="shared" si="14"/>
        <v>0</v>
      </c>
      <c r="AA55" s="11">
        <f t="shared" si="15"/>
        <v>64</v>
      </c>
      <c r="AB55" s="11">
        <f t="shared" si="16"/>
        <v>125</v>
      </c>
      <c r="AC55" s="11" t="s">
        <v>343</v>
      </c>
      <c r="AD55" s="11" t="s">
        <v>68</v>
      </c>
    </row>
    <row r="56" spans="1:30" ht="14.5">
      <c r="A56" s="6">
        <v>11433093</v>
      </c>
      <c r="B56" s="9" t="s">
        <v>113</v>
      </c>
      <c r="C56" s="9" t="s">
        <v>114</v>
      </c>
      <c r="D56" s="6" t="s">
        <v>54</v>
      </c>
      <c r="E56" s="11" t="s">
        <v>342</v>
      </c>
      <c r="F56" s="11" t="s">
        <v>446</v>
      </c>
      <c r="G56" s="11">
        <v>8</v>
      </c>
      <c r="H56" s="11">
        <v>90</v>
      </c>
      <c r="K56" s="11"/>
      <c r="L56" s="11">
        <v>146</v>
      </c>
      <c r="M56" s="11">
        <v>73</v>
      </c>
      <c r="N56" s="11">
        <v>73</v>
      </c>
      <c r="O56" s="19">
        <v>0.30099999999999999</v>
      </c>
      <c r="P56" s="11">
        <f t="shared" si="10"/>
        <v>30.099999999999998</v>
      </c>
      <c r="Q56" s="19">
        <v>0.98599999999999999</v>
      </c>
      <c r="R56" s="11">
        <f t="shared" ref="R56:R83" si="17">Q56*100</f>
        <v>98.6</v>
      </c>
      <c r="S56" s="19">
        <v>0.95699999999999996</v>
      </c>
      <c r="T56" s="19">
        <v>0.58499999999999996</v>
      </c>
      <c r="X56" s="11">
        <f t="shared" si="12"/>
        <v>22</v>
      </c>
      <c r="Y56" s="11">
        <f t="shared" si="13"/>
        <v>51</v>
      </c>
      <c r="Z56" s="11">
        <f t="shared" si="14"/>
        <v>1</v>
      </c>
      <c r="AA56" s="11">
        <f t="shared" si="15"/>
        <v>72</v>
      </c>
      <c r="AB56" s="11">
        <f t="shared" si="16"/>
        <v>146</v>
      </c>
      <c r="AC56" s="11" t="s">
        <v>343</v>
      </c>
      <c r="AD56" s="11" t="s">
        <v>68</v>
      </c>
    </row>
    <row r="57" spans="1:30" ht="14.5">
      <c r="A57" s="6">
        <v>11433093</v>
      </c>
      <c r="B57" s="9" t="s">
        <v>113</v>
      </c>
      <c r="C57" s="9" t="s">
        <v>114</v>
      </c>
      <c r="D57" s="6" t="s">
        <v>54</v>
      </c>
      <c r="E57" s="11" t="s">
        <v>342</v>
      </c>
      <c r="F57" s="11" t="s">
        <v>446</v>
      </c>
      <c r="G57" s="11">
        <v>8</v>
      </c>
      <c r="H57" s="11">
        <v>80</v>
      </c>
      <c r="K57" s="11"/>
      <c r="L57" s="11">
        <v>146</v>
      </c>
      <c r="M57" s="11">
        <v>73</v>
      </c>
      <c r="N57" s="11">
        <v>73</v>
      </c>
      <c r="O57" s="19">
        <v>0.50700000000000001</v>
      </c>
      <c r="P57" s="11">
        <f t="shared" si="10"/>
        <v>50.7</v>
      </c>
      <c r="Q57" s="19">
        <v>0.91800000000000004</v>
      </c>
      <c r="R57" s="11">
        <f t="shared" si="17"/>
        <v>91.8</v>
      </c>
      <c r="S57" s="19">
        <v>0.86099999999999999</v>
      </c>
      <c r="T57" s="19">
        <v>0.65100000000000002</v>
      </c>
      <c r="X57" s="11">
        <f t="shared" si="12"/>
        <v>37</v>
      </c>
      <c r="Y57" s="11">
        <f t="shared" si="13"/>
        <v>36</v>
      </c>
      <c r="Z57" s="11">
        <f t="shared" si="14"/>
        <v>6</v>
      </c>
      <c r="AA57" s="11">
        <f t="shared" si="15"/>
        <v>67</v>
      </c>
      <c r="AB57" s="11">
        <f t="shared" si="16"/>
        <v>146</v>
      </c>
      <c r="AC57" s="11" t="s">
        <v>343</v>
      </c>
      <c r="AD57" s="11" t="s">
        <v>68</v>
      </c>
    </row>
    <row r="58" spans="1:30" ht="14.5">
      <c r="A58" s="6">
        <v>11433093</v>
      </c>
      <c r="B58" s="9" t="s">
        <v>113</v>
      </c>
      <c r="C58" s="9" t="s">
        <v>114</v>
      </c>
      <c r="D58" s="6" t="s">
        <v>54</v>
      </c>
      <c r="E58" s="11" t="s">
        <v>342</v>
      </c>
      <c r="F58" s="11" t="s">
        <v>446</v>
      </c>
      <c r="G58" s="11">
        <v>8</v>
      </c>
      <c r="H58" s="11">
        <v>70</v>
      </c>
      <c r="K58" s="11"/>
      <c r="L58" s="11">
        <v>146</v>
      </c>
      <c r="M58" s="11">
        <v>73</v>
      </c>
      <c r="N58" s="11">
        <v>73</v>
      </c>
      <c r="O58" s="19">
        <v>0.753</v>
      </c>
      <c r="P58" s="11">
        <f t="shared" si="10"/>
        <v>75.3</v>
      </c>
      <c r="Q58" s="19">
        <v>0.877</v>
      </c>
      <c r="R58" s="11">
        <f t="shared" si="17"/>
        <v>87.7</v>
      </c>
      <c r="S58" s="19">
        <v>0.85899999999999999</v>
      </c>
      <c r="T58" s="19">
        <v>0.78100000000000003</v>
      </c>
      <c r="X58" s="11">
        <f t="shared" si="12"/>
        <v>55</v>
      </c>
      <c r="Y58" s="11">
        <f t="shared" si="13"/>
        <v>18</v>
      </c>
      <c r="Z58" s="11">
        <f t="shared" si="14"/>
        <v>9</v>
      </c>
      <c r="AA58" s="11">
        <f t="shared" si="15"/>
        <v>64</v>
      </c>
      <c r="AB58" s="11">
        <f t="shared" si="16"/>
        <v>146</v>
      </c>
      <c r="AC58" s="11" t="s">
        <v>343</v>
      </c>
      <c r="AD58" s="11" t="s">
        <v>68</v>
      </c>
    </row>
    <row r="59" spans="1:30" ht="14.5">
      <c r="A59" s="6">
        <v>11433093</v>
      </c>
      <c r="B59" s="9" t="s">
        <v>113</v>
      </c>
      <c r="C59" s="9" t="s">
        <v>114</v>
      </c>
      <c r="D59" s="6" t="s">
        <v>54</v>
      </c>
      <c r="E59" s="11" t="s">
        <v>342</v>
      </c>
      <c r="F59" s="11" t="s">
        <v>446</v>
      </c>
      <c r="G59" s="11">
        <v>8</v>
      </c>
      <c r="H59" s="11">
        <v>60</v>
      </c>
      <c r="K59" s="11"/>
      <c r="L59" s="11">
        <v>146</v>
      </c>
      <c r="M59" s="11">
        <v>73</v>
      </c>
      <c r="N59" s="11">
        <v>73</v>
      </c>
      <c r="O59" s="19">
        <v>0.84899999999999998</v>
      </c>
      <c r="P59" s="11">
        <f t="shared" si="10"/>
        <v>84.899999999999991</v>
      </c>
      <c r="Q59" s="19">
        <v>0.72599999999999998</v>
      </c>
      <c r="R59" s="11">
        <f t="shared" si="17"/>
        <v>72.599999999999994</v>
      </c>
      <c r="S59" s="19">
        <v>0.75600000000000001</v>
      </c>
      <c r="T59" s="19">
        <v>0.82799999999999996</v>
      </c>
      <c r="X59" s="11">
        <f t="shared" si="12"/>
        <v>62</v>
      </c>
      <c r="Y59" s="11">
        <f t="shared" si="13"/>
        <v>11</v>
      </c>
      <c r="Z59" s="11">
        <f t="shared" si="14"/>
        <v>20</v>
      </c>
      <c r="AA59" s="11">
        <f t="shared" si="15"/>
        <v>53</v>
      </c>
      <c r="AB59" s="11">
        <f t="shared" si="16"/>
        <v>146</v>
      </c>
      <c r="AC59" s="11" t="s">
        <v>343</v>
      </c>
      <c r="AD59" s="11" t="s">
        <v>68</v>
      </c>
    </row>
    <row r="60" spans="1:30" ht="14.5">
      <c r="A60" s="6">
        <v>11433093</v>
      </c>
      <c r="B60" s="9" t="s">
        <v>113</v>
      </c>
      <c r="C60" s="9" t="s">
        <v>114</v>
      </c>
      <c r="D60" s="6" t="s">
        <v>54</v>
      </c>
      <c r="E60" s="11" t="s">
        <v>342</v>
      </c>
      <c r="F60" s="11" t="s">
        <v>446</v>
      </c>
      <c r="G60" s="11">
        <v>8</v>
      </c>
      <c r="H60" s="11">
        <v>50</v>
      </c>
      <c r="K60" s="11"/>
      <c r="L60" s="11">
        <v>146</v>
      </c>
      <c r="M60" s="11">
        <v>73</v>
      </c>
      <c r="N60" s="11">
        <v>73</v>
      </c>
      <c r="O60" s="19">
        <v>0.91800000000000004</v>
      </c>
      <c r="P60" s="11">
        <f t="shared" si="10"/>
        <v>91.8</v>
      </c>
      <c r="Q60" s="19">
        <v>0.57499999999999996</v>
      </c>
      <c r="R60" s="11">
        <f t="shared" si="17"/>
        <v>57.499999999999993</v>
      </c>
      <c r="S60" s="19">
        <v>0.68400000000000005</v>
      </c>
      <c r="T60" s="19">
        <v>0.875</v>
      </c>
      <c r="X60" s="11">
        <f t="shared" si="12"/>
        <v>67</v>
      </c>
      <c r="Y60" s="11">
        <f t="shared" si="13"/>
        <v>6</v>
      </c>
      <c r="Z60" s="11">
        <f t="shared" si="14"/>
        <v>31</v>
      </c>
      <c r="AA60" s="11">
        <f t="shared" si="15"/>
        <v>42</v>
      </c>
      <c r="AB60" s="11">
        <f t="shared" si="16"/>
        <v>146</v>
      </c>
      <c r="AC60" s="11" t="s">
        <v>343</v>
      </c>
      <c r="AD60" s="11" t="s">
        <v>68</v>
      </c>
    </row>
    <row r="61" spans="1:30" ht="14.5">
      <c r="A61" s="6">
        <v>11433093</v>
      </c>
      <c r="B61" s="9" t="s">
        <v>113</v>
      </c>
      <c r="C61" s="9" t="s">
        <v>114</v>
      </c>
      <c r="D61" s="6" t="s">
        <v>54</v>
      </c>
      <c r="E61" s="11" t="s">
        <v>342</v>
      </c>
      <c r="F61" s="11" t="s">
        <v>446</v>
      </c>
      <c r="G61" s="11">
        <v>8</v>
      </c>
      <c r="H61" s="11">
        <v>40</v>
      </c>
      <c r="K61" s="11"/>
      <c r="L61" s="11">
        <v>146</v>
      </c>
      <c r="M61" s="11">
        <v>73</v>
      </c>
      <c r="N61" s="11">
        <v>73</v>
      </c>
      <c r="O61" s="19">
        <v>0.97299999999999998</v>
      </c>
      <c r="P61" s="11">
        <f t="shared" si="10"/>
        <v>97.3</v>
      </c>
      <c r="Q61" s="19">
        <v>0.41099999999999998</v>
      </c>
      <c r="R61" s="11">
        <f t="shared" si="17"/>
        <v>41.099999999999994</v>
      </c>
      <c r="S61" s="19">
        <v>0.623</v>
      </c>
      <c r="T61" s="19">
        <v>0.93799999999999994</v>
      </c>
      <c r="X61" s="11">
        <f t="shared" si="12"/>
        <v>71</v>
      </c>
      <c r="Y61" s="11">
        <f t="shared" si="13"/>
        <v>2</v>
      </c>
      <c r="Z61" s="11">
        <f t="shared" si="14"/>
        <v>43</v>
      </c>
      <c r="AA61" s="11">
        <f t="shared" si="15"/>
        <v>30</v>
      </c>
      <c r="AB61" s="11">
        <f t="shared" si="16"/>
        <v>146</v>
      </c>
      <c r="AC61" s="11" t="s">
        <v>343</v>
      </c>
      <c r="AD61" s="11" t="s">
        <v>68</v>
      </c>
    </row>
    <row r="62" spans="1:30" ht="14.5">
      <c r="A62" s="14">
        <v>16046257</v>
      </c>
      <c r="B62" s="15" t="s">
        <v>175</v>
      </c>
      <c r="C62" s="15" t="s">
        <v>104</v>
      </c>
      <c r="D62" s="6" t="s">
        <v>54</v>
      </c>
      <c r="E62" s="11" t="s">
        <v>342</v>
      </c>
      <c r="F62" s="11" t="s">
        <v>448</v>
      </c>
      <c r="G62" s="11">
        <v>8</v>
      </c>
      <c r="H62" s="11">
        <v>2.5</v>
      </c>
      <c r="I62" s="11" t="s">
        <v>391</v>
      </c>
      <c r="L62" s="11">
        <f t="shared" ref="L62:L73" si="18">M62+N62</f>
        <v>89</v>
      </c>
      <c r="M62" s="11">
        <v>48</v>
      </c>
      <c r="N62" s="11">
        <v>41</v>
      </c>
      <c r="O62" s="11">
        <v>0.89600000000000002</v>
      </c>
      <c r="P62" s="11">
        <f t="shared" si="10"/>
        <v>89.600000000000009</v>
      </c>
      <c r="Q62" s="11">
        <v>0.24399999999999999</v>
      </c>
      <c r="R62" s="11">
        <f t="shared" si="17"/>
        <v>24.4</v>
      </c>
      <c r="X62" s="11">
        <f t="shared" si="12"/>
        <v>43</v>
      </c>
      <c r="Y62" s="11">
        <f t="shared" si="13"/>
        <v>5</v>
      </c>
      <c r="Z62" s="11">
        <f t="shared" si="14"/>
        <v>31</v>
      </c>
      <c r="AA62" s="11">
        <f t="shared" si="15"/>
        <v>10</v>
      </c>
      <c r="AB62" s="11">
        <f t="shared" ref="AB62:AB69" si="19">SUM(X62:AA62)</f>
        <v>89</v>
      </c>
      <c r="AC62" s="11" t="s">
        <v>343</v>
      </c>
      <c r="AD62" s="11" t="s">
        <v>68</v>
      </c>
    </row>
    <row r="63" spans="1:30" ht="14.5">
      <c r="A63" s="14">
        <v>16046257</v>
      </c>
      <c r="B63" s="15" t="s">
        <v>175</v>
      </c>
      <c r="C63" s="15" t="s">
        <v>104</v>
      </c>
      <c r="D63" s="6" t="s">
        <v>54</v>
      </c>
      <c r="E63" s="11" t="s">
        <v>342</v>
      </c>
      <c r="F63" s="11" t="s">
        <v>448</v>
      </c>
      <c r="G63" s="11">
        <v>8</v>
      </c>
      <c r="H63" s="11">
        <v>3.5</v>
      </c>
      <c r="I63" s="11" t="s">
        <v>391</v>
      </c>
      <c r="L63" s="11">
        <f t="shared" si="18"/>
        <v>89</v>
      </c>
      <c r="M63" s="11">
        <v>48</v>
      </c>
      <c r="N63" s="11">
        <v>41</v>
      </c>
      <c r="O63" s="11">
        <v>0.77100000000000002</v>
      </c>
      <c r="P63" s="11">
        <f t="shared" si="10"/>
        <v>77.100000000000009</v>
      </c>
      <c r="Q63" s="11">
        <v>0.41499999999999998</v>
      </c>
      <c r="R63" s="11">
        <f t="shared" si="17"/>
        <v>41.5</v>
      </c>
      <c r="X63" s="11">
        <f t="shared" si="12"/>
        <v>37</v>
      </c>
      <c r="Y63" s="11">
        <f t="shared" si="13"/>
        <v>11</v>
      </c>
      <c r="Z63" s="11">
        <f t="shared" si="14"/>
        <v>24</v>
      </c>
      <c r="AA63" s="11">
        <f t="shared" si="15"/>
        <v>17</v>
      </c>
      <c r="AB63" s="11">
        <f t="shared" si="19"/>
        <v>89</v>
      </c>
      <c r="AC63" s="11" t="s">
        <v>343</v>
      </c>
      <c r="AD63" s="11" t="s">
        <v>68</v>
      </c>
    </row>
    <row r="64" spans="1:30" ht="14.5">
      <c r="A64" s="14">
        <v>16046257</v>
      </c>
      <c r="B64" s="15" t="s">
        <v>175</v>
      </c>
      <c r="C64" s="15" t="s">
        <v>104</v>
      </c>
      <c r="D64" s="6" t="s">
        <v>54</v>
      </c>
      <c r="E64" s="11" t="s">
        <v>342</v>
      </c>
      <c r="F64" s="11" t="s">
        <v>448</v>
      </c>
      <c r="G64" s="11">
        <v>8</v>
      </c>
      <c r="H64" s="11">
        <v>4.5</v>
      </c>
      <c r="I64" s="11" t="s">
        <v>391</v>
      </c>
      <c r="J64" s="11" t="s">
        <v>392</v>
      </c>
      <c r="L64" s="11">
        <f t="shared" si="18"/>
        <v>89</v>
      </c>
      <c r="M64" s="11">
        <v>48</v>
      </c>
      <c r="N64" s="11">
        <v>41</v>
      </c>
      <c r="O64" s="11">
        <v>0.68799999999999994</v>
      </c>
      <c r="P64" s="11">
        <f t="shared" si="10"/>
        <v>68.8</v>
      </c>
      <c r="Q64" s="11">
        <v>0.56100000000000005</v>
      </c>
      <c r="R64" s="11">
        <f t="shared" si="17"/>
        <v>56.100000000000009</v>
      </c>
      <c r="X64" s="11">
        <f t="shared" si="12"/>
        <v>33</v>
      </c>
      <c r="Y64" s="11">
        <f t="shared" si="13"/>
        <v>15</v>
      </c>
      <c r="Z64" s="11">
        <f t="shared" si="14"/>
        <v>18</v>
      </c>
      <c r="AA64" s="11">
        <f t="shared" si="15"/>
        <v>23</v>
      </c>
      <c r="AB64" s="11">
        <f t="shared" si="19"/>
        <v>89</v>
      </c>
      <c r="AC64" s="11" t="s">
        <v>343</v>
      </c>
      <c r="AD64" s="11" t="s">
        <v>68</v>
      </c>
    </row>
    <row r="65" spans="1:30" ht="14.5">
      <c r="A65" s="14">
        <v>16046257</v>
      </c>
      <c r="B65" s="15" t="s">
        <v>175</v>
      </c>
      <c r="C65" s="15" t="s">
        <v>104</v>
      </c>
      <c r="D65" s="6" t="s">
        <v>54</v>
      </c>
      <c r="E65" s="11" t="s">
        <v>342</v>
      </c>
      <c r="F65" s="11" t="s">
        <v>448</v>
      </c>
      <c r="G65" s="11">
        <v>8</v>
      </c>
      <c r="H65" s="11">
        <v>5.5</v>
      </c>
      <c r="I65" s="11" t="s">
        <v>391</v>
      </c>
      <c r="L65" s="11">
        <f t="shared" si="18"/>
        <v>89</v>
      </c>
      <c r="M65" s="11">
        <v>48</v>
      </c>
      <c r="N65" s="11">
        <v>41</v>
      </c>
      <c r="O65" s="11">
        <v>0.58299999999999996</v>
      </c>
      <c r="P65" s="11">
        <f t="shared" si="10"/>
        <v>58.3</v>
      </c>
      <c r="Q65" s="11">
        <v>0.68300000000000005</v>
      </c>
      <c r="R65" s="11">
        <f t="shared" si="17"/>
        <v>68.300000000000011</v>
      </c>
      <c r="X65" s="11">
        <f t="shared" si="12"/>
        <v>28</v>
      </c>
      <c r="Y65" s="11">
        <f t="shared" si="13"/>
        <v>20</v>
      </c>
      <c r="Z65" s="11">
        <f t="shared" si="14"/>
        <v>13</v>
      </c>
      <c r="AA65" s="11">
        <f t="shared" si="15"/>
        <v>28</v>
      </c>
      <c r="AB65" s="11">
        <f t="shared" si="19"/>
        <v>89</v>
      </c>
      <c r="AC65" s="11" t="s">
        <v>343</v>
      </c>
      <c r="AD65" s="11" t="s">
        <v>68</v>
      </c>
    </row>
    <row r="66" spans="1:30" ht="14.5">
      <c r="A66" s="14">
        <v>16046257</v>
      </c>
      <c r="B66" s="15" t="s">
        <v>175</v>
      </c>
      <c r="C66" s="15" t="s">
        <v>104</v>
      </c>
      <c r="D66" s="6" t="s">
        <v>54</v>
      </c>
      <c r="E66" s="11" t="s">
        <v>342</v>
      </c>
      <c r="F66" s="11" t="s">
        <v>448</v>
      </c>
      <c r="G66" s="11">
        <v>8</v>
      </c>
      <c r="H66" s="11">
        <v>2.5</v>
      </c>
      <c r="I66" s="11" t="s">
        <v>393</v>
      </c>
      <c r="L66" s="11">
        <f t="shared" si="18"/>
        <v>149</v>
      </c>
      <c r="M66" s="11">
        <v>48</v>
      </c>
      <c r="N66" s="11">
        <v>101</v>
      </c>
      <c r="O66" s="11">
        <v>0.89600000000000002</v>
      </c>
      <c r="P66" s="11">
        <f t="shared" ref="P66:P75" si="20">O66*100</f>
        <v>89.600000000000009</v>
      </c>
      <c r="Q66" s="11">
        <v>0.48499999999999999</v>
      </c>
      <c r="R66" s="11">
        <f t="shared" si="17"/>
        <v>48.5</v>
      </c>
      <c r="X66" s="11">
        <f t="shared" si="12"/>
        <v>43</v>
      </c>
      <c r="Y66" s="11">
        <f t="shared" si="13"/>
        <v>5</v>
      </c>
      <c r="Z66" s="11">
        <f t="shared" si="14"/>
        <v>52</v>
      </c>
      <c r="AA66" s="11">
        <f t="shared" si="15"/>
        <v>49</v>
      </c>
      <c r="AB66" s="11">
        <f t="shared" si="19"/>
        <v>149</v>
      </c>
      <c r="AC66" s="11" t="s">
        <v>343</v>
      </c>
      <c r="AD66" s="11" t="s">
        <v>68</v>
      </c>
    </row>
    <row r="67" spans="1:30" ht="14.5">
      <c r="A67" s="14">
        <v>16046257</v>
      </c>
      <c r="B67" s="15" t="s">
        <v>175</v>
      </c>
      <c r="C67" s="15" t="s">
        <v>104</v>
      </c>
      <c r="D67" s="6" t="s">
        <v>54</v>
      </c>
      <c r="E67" s="11" t="s">
        <v>342</v>
      </c>
      <c r="F67" s="11" t="s">
        <v>448</v>
      </c>
      <c r="G67" s="11">
        <v>8</v>
      </c>
      <c r="H67" s="11">
        <v>3.5</v>
      </c>
      <c r="I67" s="11" t="s">
        <v>393</v>
      </c>
      <c r="J67" s="11" t="s">
        <v>394</v>
      </c>
      <c r="L67" s="11">
        <f t="shared" si="18"/>
        <v>149</v>
      </c>
      <c r="M67" s="11">
        <v>48</v>
      </c>
      <c r="N67" s="11">
        <v>101</v>
      </c>
      <c r="O67" s="11">
        <v>0.77100000000000002</v>
      </c>
      <c r="P67" s="11">
        <f t="shared" si="20"/>
        <v>77.100000000000009</v>
      </c>
      <c r="Q67" s="11">
        <v>0.59399999999999997</v>
      </c>
      <c r="R67" s="11">
        <f t="shared" si="17"/>
        <v>59.4</v>
      </c>
      <c r="X67" s="11">
        <f t="shared" si="12"/>
        <v>37</v>
      </c>
      <c r="Y67" s="11">
        <f t="shared" si="13"/>
        <v>11</v>
      </c>
      <c r="Z67" s="11">
        <f t="shared" si="14"/>
        <v>41</v>
      </c>
      <c r="AA67" s="11">
        <f t="shared" si="15"/>
        <v>60</v>
      </c>
      <c r="AB67" s="11">
        <f t="shared" si="19"/>
        <v>149</v>
      </c>
      <c r="AC67" s="11" t="s">
        <v>343</v>
      </c>
      <c r="AD67" s="11" t="s">
        <v>68</v>
      </c>
    </row>
    <row r="68" spans="1:30" ht="14.5">
      <c r="A68" s="14">
        <v>16046257</v>
      </c>
      <c r="B68" s="15" t="s">
        <v>175</v>
      </c>
      <c r="C68" s="15" t="s">
        <v>104</v>
      </c>
      <c r="D68" s="6" t="s">
        <v>54</v>
      </c>
      <c r="E68" s="11" t="s">
        <v>342</v>
      </c>
      <c r="F68" s="11" t="s">
        <v>448</v>
      </c>
      <c r="G68" s="11">
        <v>8</v>
      </c>
      <c r="H68" s="11">
        <v>4.5</v>
      </c>
      <c r="I68" s="11" t="s">
        <v>393</v>
      </c>
      <c r="L68" s="11">
        <f t="shared" si="18"/>
        <v>149</v>
      </c>
      <c r="M68" s="11">
        <v>48</v>
      </c>
      <c r="N68" s="11">
        <v>101</v>
      </c>
      <c r="O68" s="11">
        <v>0.68799999999999994</v>
      </c>
      <c r="P68" s="11">
        <f t="shared" si="20"/>
        <v>68.8</v>
      </c>
      <c r="Q68" s="11">
        <v>0.67300000000000004</v>
      </c>
      <c r="R68" s="11">
        <f t="shared" si="17"/>
        <v>67.300000000000011</v>
      </c>
      <c r="X68" s="11">
        <f t="shared" si="12"/>
        <v>33</v>
      </c>
      <c r="Y68" s="11">
        <f t="shared" si="13"/>
        <v>15</v>
      </c>
      <c r="Z68" s="11">
        <f t="shared" si="14"/>
        <v>33</v>
      </c>
      <c r="AA68" s="11">
        <f t="shared" si="15"/>
        <v>68</v>
      </c>
      <c r="AB68" s="11">
        <f t="shared" si="19"/>
        <v>149</v>
      </c>
      <c r="AC68" s="11" t="s">
        <v>343</v>
      </c>
      <c r="AD68" s="11" t="s">
        <v>68</v>
      </c>
    </row>
    <row r="69" spans="1:30" ht="14.5">
      <c r="A69" s="14">
        <v>16046257</v>
      </c>
      <c r="B69" s="15" t="s">
        <v>175</v>
      </c>
      <c r="C69" s="15" t="s">
        <v>104</v>
      </c>
      <c r="D69" s="6" t="s">
        <v>54</v>
      </c>
      <c r="E69" s="11" t="s">
        <v>342</v>
      </c>
      <c r="F69" s="11" t="s">
        <v>448</v>
      </c>
      <c r="G69" s="11">
        <v>8</v>
      </c>
      <c r="H69" s="11">
        <v>5.5</v>
      </c>
      <c r="I69" s="11" t="s">
        <v>393</v>
      </c>
      <c r="L69" s="11">
        <f t="shared" si="18"/>
        <v>149</v>
      </c>
      <c r="M69" s="11">
        <v>48</v>
      </c>
      <c r="N69" s="11">
        <v>101</v>
      </c>
      <c r="O69" s="11">
        <v>0.58299999999999996</v>
      </c>
      <c r="P69" s="11">
        <f t="shared" si="20"/>
        <v>58.3</v>
      </c>
      <c r="Q69" s="11">
        <v>0.57699999999999996</v>
      </c>
      <c r="R69" s="11">
        <f t="shared" si="17"/>
        <v>57.699999999999996</v>
      </c>
      <c r="X69" s="11">
        <f t="shared" si="12"/>
        <v>28</v>
      </c>
      <c r="Y69" s="11">
        <f t="shared" si="13"/>
        <v>20</v>
      </c>
      <c r="Z69" s="11">
        <f t="shared" si="14"/>
        <v>43</v>
      </c>
      <c r="AA69" s="11">
        <f t="shared" si="15"/>
        <v>58</v>
      </c>
      <c r="AB69" s="11">
        <f t="shared" si="19"/>
        <v>149</v>
      </c>
      <c r="AC69" s="11" t="s">
        <v>343</v>
      </c>
      <c r="AD69" s="11" t="s">
        <v>68</v>
      </c>
    </row>
    <row r="70" spans="1:30" ht="14.5">
      <c r="A70" s="6">
        <v>23171745</v>
      </c>
      <c r="B70" s="6" t="s">
        <v>69</v>
      </c>
      <c r="C70" s="6">
        <v>2012</v>
      </c>
      <c r="D70" s="6" t="s">
        <v>36</v>
      </c>
      <c r="E70" t="s">
        <v>342</v>
      </c>
      <c r="F70" s="11" t="s">
        <v>362</v>
      </c>
      <c r="G70" s="11">
        <v>11</v>
      </c>
      <c r="H70" s="11">
        <v>9</v>
      </c>
      <c r="J70" s="11">
        <v>0.74299999999999999</v>
      </c>
      <c r="L70" s="11">
        <f t="shared" si="18"/>
        <v>168</v>
      </c>
      <c r="M70" s="11">
        <v>84</v>
      </c>
      <c r="N70" s="11">
        <v>84</v>
      </c>
      <c r="O70" s="25">
        <v>0.75</v>
      </c>
      <c r="P70" s="11">
        <f t="shared" si="20"/>
        <v>75</v>
      </c>
      <c r="Q70" s="26">
        <v>0.65500000000000003</v>
      </c>
      <c r="R70" s="11">
        <f t="shared" si="17"/>
        <v>65.5</v>
      </c>
      <c r="S70" s="26">
        <v>0.68500000000000005</v>
      </c>
      <c r="T70" s="26">
        <v>0.72399999999999998</v>
      </c>
      <c r="X70" s="11">
        <f t="shared" si="12"/>
        <v>63</v>
      </c>
      <c r="Y70" s="11">
        <f t="shared" si="13"/>
        <v>21</v>
      </c>
      <c r="Z70" s="11">
        <f t="shared" si="14"/>
        <v>29</v>
      </c>
      <c r="AA70" s="11">
        <f t="shared" si="15"/>
        <v>55</v>
      </c>
      <c r="AC70" s="11" t="s">
        <v>343</v>
      </c>
      <c r="AD70" s="11" t="s">
        <v>68</v>
      </c>
    </row>
    <row r="71" spans="1:30" ht="14.5">
      <c r="A71" s="6">
        <v>23171745</v>
      </c>
      <c r="B71" s="6" t="s">
        <v>69</v>
      </c>
      <c r="C71" s="6">
        <v>2012</v>
      </c>
      <c r="D71" s="6" t="s">
        <v>36</v>
      </c>
      <c r="E71" t="s">
        <v>342</v>
      </c>
      <c r="F71" s="27" t="s">
        <v>365</v>
      </c>
      <c r="G71" s="27">
        <v>2</v>
      </c>
      <c r="H71" s="11">
        <v>3</v>
      </c>
      <c r="J71" s="11">
        <v>0.78700000000000003</v>
      </c>
      <c r="L71" s="11">
        <f t="shared" si="18"/>
        <v>168</v>
      </c>
      <c r="M71" s="11">
        <v>84</v>
      </c>
      <c r="N71" s="11">
        <v>84</v>
      </c>
      <c r="O71" s="11">
        <v>0.64300000000000002</v>
      </c>
      <c r="P71" s="11">
        <f t="shared" si="20"/>
        <v>64.3</v>
      </c>
      <c r="Q71" s="26">
        <v>0.83299999999999996</v>
      </c>
      <c r="R71" s="11">
        <f t="shared" si="17"/>
        <v>83.3</v>
      </c>
      <c r="S71" s="26">
        <v>0.79400000000000004</v>
      </c>
      <c r="T71" s="26">
        <v>0.7</v>
      </c>
      <c r="X71" s="11">
        <f t="shared" si="12"/>
        <v>54</v>
      </c>
      <c r="Y71" s="11">
        <f t="shared" si="13"/>
        <v>30</v>
      </c>
      <c r="Z71" s="11">
        <f t="shared" si="14"/>
        <v>14</v>
      </c>
      <c r="AA71" s="11">
        <f t="shared" si="15"/>
        <v>70</v>
      </c>
      <c r="AC71" s="11" t="s">
        <v>343</v>
      </c>
      <c r="AD71" s="11" t="s">
        <v>68</v>
      </c>
    </row>
    <row r="72" spans="1:30" ht="13" customHeight="1">
      <c r="A72" s="6">
        <v>23171745</v>
      </c>
      <c r="B72" s="6" t="s">
        <v>69</v>
      </c>
      <c r="C72" s="6">
        <v>2012</v>
      </c>
      <c r="D72" s="6" t="s">
        <v>36</v>
      </c>
      <c r="E72" t="s">
        <v>342</v>
      </c>
      <c r="F72" s="27" t="s">
        <v>364</v>
      </c>
      <c r="G72" s="27">
        <v>6</v>
      </c>
      <c r="H72" s="11">
        <v>6</v>
      </c>
      <c r="J72" s="11">
        <v>0.748</v>
      </c>
      <c r="L72" s="11">
        <f t="shared" si="18"/>
        <v>168</v>
      </c>
      <c r="M72" s="11">
        <v>84</v>
      </c>
      <c r="N72" s="11">
        <v>84</v>
      </c>
      <c r="O72" s="11">
        <v>0.73799999999999999</v>
      </c>
      <c r="P72" s="11">
        <f t="shared" si="20"/>
        <v>73.8</v>
      </c>
      <c r="Q72" s="11">
        <v>0.65500000000000003</v>
      </c>
      <c r="R72" s="11">
        <f t="shared" si="17"/>
        <v>65.5</v>
      </c>
      <c r="S72" s="11">
        <v>0.68100000000000005</v>
      </c>
      <c r="T72" s="11">
        <v>0.71399999999999997</v>
      </c>
      <c r="X72" s="11">
        <f t="shared" si="12"/>
        <v>62</v>
      </c>
      <c r="Y72" s="11">
        <f t="shared" si="13"/>
        <v>22</v>
      </c>
      <c r="Z72" s="11">
        <f t="shared" si="14"/>
        <v>29</v>
      </c>
      <c r="AA72" s="11">
        <f t="shared" si="15"/>
        <v>55</v>
      </c>
      <c r="AC72" s="11" t="s">
        <v>343</v>
      </c>
      <c r="AD72" s="11" t="s">
        <v>68</v>
      </c>
    </row>
    <row r="73" spans="1:30" ht="13" customHeight="1">
      <c r="A73" s="6">
        <v>23171745</v>
      </c>
      <c r="B73" s="6" t="s">
        <v>69</v>
      </c>
      <c r="C73" s="6">
        <v>2012</v>
      </c>
      <c r="D73" s="6" t="s">
        <v>36</v>
      </c>
      <c r="E73" t="s">
        <v>342</v>
      </c>
      <c r="F73" s="27" t="s">
        <v>363</v>
      </c>
      <c r="G73" s="27">
        <v>8</v>
      </c>
      <c r="H73" s="11">
        <v>8</v>
      </c>
      <c r="J73" s="11">
        <v>0.745</v>
      </c>
      <c r="L73" s="11">
        <f t="shared" si="18"/>
        <v>168</v>
      </c>
      <c r="M73" s="11">
        <v>84</v>
      </c>
      <c r="N73" s="11">
        <v>84</v>
      </c>
      <c r="O73" s="11">
        <v>0.70199999999999996</v>
      </c>
      <c r="P73" s="11">
        <f t="shared" si="20"/>
        <v>70.199999999999989</v>
      </c>
      <c r="Q73" s="26">
        <v>0.73099999999999998</v>
      </c>
      <c r="R73" s="11">
        <f t="shared" si="17"/>
        <v>73.099999999999994</v>
      </c>
      <c r="S73" s="26">
        <v>0.69399999999999995</v>
      </c>
      <c r="T73" s="26">
        <v>0.69899999999999995</v>
      </c>
      <c r="X73" s="11">
        <f t="shared" si="12"/>
        <v>59</v>
      </c>
      <c r="Y73" s="11">
        <f t="shared" si="13"/>
        <v>25</v>
      </c>
      <c r="Z73" s="11">
        <f t="shared" si="14"/>
        <v>23</v>
      </c>
      <c r="AA73" s="11">
        <f t="shared" si="15"/>
        <v>61</v>
      </c>
      <c r="AC73" s="11" t="s">
        <v>343</v>
      </c>
      <c r="AD73" s="11" t="s">
        <v>68</v>
      </c>
    </row>
    <row r="74" spans="1:30" ht="13" customHeight="1">
      <c r="A74" s="6">
        <v>28151703</v>
      </c>
      <c r="B74" s="6" t="s">
        <v>249</v>
      </c>
      <c r="C74" s="6">
        <v>2017</v>
      </c>
      <c r="D74" s="6" t="s">
        <v>36</v>
      </c>
      <c r="E74" s="6" t="s">
        <v>342</v>
      </c>
      <c r="F74" s="11" t="s">
        <v>409</v>
      </c>
      <c r="G74" s="11">
        <v>8</v>
      </c>
      <c r="H74" s="11">
        <v>5</v>
      </c>
      <c r="L74" s="11">
        <v>2512</v>
      </c>
      <c r="M74" s="11">
        <v>77</v>
      </c>
      <c r="N74" s="11">
        <f t="shared" ref="N74:N80" si="21">L74-M74</f>
        <v>2435</v>
      </c>
      <c r="O74" s="11">
        <v>0.48</v>
      </c>
      <c r="P74" s="11">
        <f t="shared" si="20"/>
        <v>48</v>
      </c>
      <c r="Q74" s="11">
        <v>0.91500000000000004</v>
      </c>
      <c r="R74" s="11">
        <f t="shared" si="17"/>
        <v>91.5</v>
      </c>
      <c r="S74" s="11">
        <v>0.151</v>
      </c>
      <c r="T74" s="11">
        <v>0.98199999999999998</v>
      </c>
      <c r="X74" s="11">
        <f t="shared" si="12"/>
        <v>37</v>
      </c>
      <c r="Y74" s="11">
        <f t="shared" si="13"/>
        <v>40</v>
      </c>
      <c r="Z74" s="11">
        <f t="shared" si="14"/>
        <v>207</v>
      </c>
      <c r="AA74" s="11">
        <f t="shared" si="15"/>
        <v>2228</v>
      </c>
      <c r="AC74" s="11" t="s">
        <v>343</v>
      </c>
      <c r="AD74" s="11" t="s">
        <v>68</v>
      </c>
    </row>
    <row r="75" spans="1:30" ht="15" customHeight="1">
      <c r="B75" s="11" t="s">
        <v>279</v>
      </c>
      <c r="C75" s="11">
        <v>2013</v>
      </c>
      <c r="D75" s="11" t="s">
        <v>280</v>
      </c>
      <c r="E75" s="11" t="s">
        <v>342</v>
      </c>
      <c r="F75" s="11" t="s">
        <v>409</v>
      </c>
      <c r="G75" s="11">
        <v>8</v>
      </c>
      <c r="H75" s="11">
        <v>3</v>
      </c>
      <c r="I75" s="11" t="s">
        <v>418</v>
      </c>
      <c r="J75" s="11">
        <v>0.79100000000000004</v>
      </c>
      <c r="K75" s="11">
        <v>6.3E-2</v>
      </c>
      <c r="L75" s="11">
        <v>78</v>
      </c>
      <c r="M75" s="11">
        <v>26</v>
      </c>
      <c r="N75">
        <f t="shared" si="21"/>
        <v>52</v>
      </c>
      <c r="O75" s="11">
        <v>0.88500000000000001</v>
      </c>
      <c r="P75" s="11">
        <f t="shared" si="20"/>
        <v>88.5</v>
      </c>
      <c r="Q75" s="11">
        <v>0.42299999999999999</v>
      </c>
      <c r="R75" s="11">
        <f t="shared" si="17"/>
        <v>42.3</v>
      </c>
      <c r="S75" s="11">
        <v>0.60529999999999995</v>
      </c>
      <c r="T75" s="11">
        <v>0.78620000000000001</v>
      </c>
      <c r="X75" s="11">
        <f t="shared" si="12"/>
        <v>23</v>
      </c>
      <c r="Y75" s="11">
        <f t="shared" si="13"/>
        <v>3</v>
      </c>
      <c r="Z75" s="11">
        <f t="shared" si="14"/>
        <v>30</v>
      </c>
      <c r="AA75" s="11">
        <f t="shared" si="15"/>
        <v>22</v>
      </c>
      <c r="AC75" s="11" t="s">
        <v>343</v>
      </c>
      <c r="AD75" s="11" t="s">
        <v>68</v>
      </c>
    </row>
    <row r="76" spans="1:30" ht="15" customHeight="1">
      <c r="B76" s="11" t="s">
        <v>279</v>
      </c>
      <c r="C76" s="11">
        <v>2013</v>
      </c>
      <c r="D76" s="11" t="s">
        <v>280</v>
      </c>
      <c r="E76" s="11" t="s">
        <v>342</v>
      </c>
      <c r="F76" s="11" t="s">
        <v>409</v>
      </c>
      <c r="G76" s="11">
        <v>8</v>
      </c>
      <c r="H76" s="11">
        <v>5</v>
      </c>
      <c r="I76" s="11" t="s">
        <v>418</v>
      </c>
      <c r="L76" s="11">
        <v>78</v>
      </c>
      <c r="M76" s="11">
        <v>26</v>
      </c>
      <c r="N76">
        <f t="shared" si="21"/>
        <v>52</v>
      </c>
      <c r="O76" s="11">
        <v>0.76900000000000002</v>
      </c>
      <c r="P76" s="11">
        <v>76.900000000000006</v>
      </c>
      <c r="Q76" s="11">
        <v>0.57699999999999996</v>
      </c>
      <c r="R76" s="11">
        <f t="shared" si="17"/>
        <v>57.699999999999996</v>
      </c>
      <c r="S76" s="11">
        <v>0.64510000000000001</v>
      </c>
      <c r="T76" s="11">
        <v>0.71409999999999996</v>
      </c>
      <c r="X76" s="11">
        <f t="shared" si="12"/>
        <v>20</v>
      </c>
      <c r="Y76" s="11">
        <f t="shared" si="13"/>
        <v>6</v>
      </c>
      <c r="Z76" s="11">
        <f t="shared" si="14"/>
        <v>22</v>
      </c>
      <c r="AA76" s="11">
        <f t="shared" si="15"/>
        <v>30</v>
      </c>
      <c r="AC76" s="11" t="s">
        <v>343</v>
      </c>
      <c r="AD76" s="11" t="s">
        <v>68</v>
      </c>
    </row>
    <row r="77" spans="1:30" ht="15" customHeight="1">
      <c r="B77" s="11" t="s">
        <v>279</v>
      </c>
      <c r="C77" s="11">
        <v>2013</v>
      </c>
      <c r="D77" s="11" t="s">
        <v>280</v>
      </c>
      <c r="E77" s="11" t="s">
        <v>342</v>
      </c>
      <c r="F77" s="11" t="s">
        <v>409</v>
      </c>
      <c r="G77" s="11">
        <v>8</v>
      </c>
      <c r="H77" s="11">
        <v>6</v>
      </c>
      <c r="I77" s="11" t="s">
        <v>418</v>
      </c>
      <c r="L77" s="11">
        <v>78</v>
      </c>
      <c r="M77" s="11">
        <v>26</v>
      </c>
      <c r="N77">
        <f t="shared" si="21"/>
        <v>52</v>
      </c>
      <c r="O77" s="11">
        <v>0.73099999999999998</v>
      </c>
      <c r="P77" s="11">
        <f t="shared" ref="P77:P112" si="22">O77*100</f>
        <v>73.099999999999994</v>
      </c>
      <c r="Q77" s="11">
        <v>0.73099999999999998</v>
      </c>
      <c r="R77" s="11">
        <f t="shared" si="17"/>
        <v>73.099999999999994</v>
      </c>
      <c r="S77" s="11">
        <v>0.73099999999999998</v>
      </c>
      <c r="T77" s="11">
        <v>0.73099999999999998</v>
      </c>
      <c r="X77" s="11">
        <f t="shared" si="12"/>
        <v>19</v>
      </c>
      <c r="Y77" s="11">
        <f t="shared" si="13"/>
        <v>7</v>
      </c>
      <c r="Z77" s="11">
        <f t="shared" si="14"/>
        <v>14</v>
      </c>
      <c r="AA77" s="11">
        <f t="shared" si="15"/>
        <v>38</v>
      </c>
      <c r="AC77" s="11" t="s">
        <v>343</v>
      </c>
      <c r="AD77" s="11" t="s">
        <v>68</v>
      </c>
    </row>
    <row r="78" spans="1:30" ht="15" customHeight="1">
      <c r="B78" s="11" t="s">
        <v>279</v>
      </c>
      <c r="C78" s="11">
        <v>2013</v>
      </c>
      <c r="D78" s="11" t="s">
        <v>280</v>
      </c>
      <c r="E78" s="11" t="s">
        <v>342</v>
      </c>
      <c r="F78" s="11" t="s">
        <v>409</v>
      </c>
      <c r="G78" s="11">
        <v>8</v>
      </c>
      <c r="H78" s="11">
        <v>7</v>
      </c>
      <c r="I78" s="11" t="s">
        <v>418</v>
      </c>
      <c r="L78" s="11">
        <v>78</v>
      </c>
      <c r="M78" s="11">
        <v>26</v>
      </c>
      <c r="N78">
        <f t="shared" si="21"/>
        <v>52</v>
      </c>
      <c r="O78" s="11">
        <v>0.57699999999999996</v>
      </c>
      <c r="P78" s="11">
        <f t="shared" si="22"/>
        <v>57.699999999999996</v>
      </c>
      <c r="Q78" s="11">
        <v>0.88500000000000001</v>
      </c>
      <c r="R78" s="11">
        <f t="shared" si="17"/>
        <v>88.5</v>
      </c>
      <c r="S78" s="11">
        <v>0.83379999999999999</v>
      </c>
      <c r="T78" s="11">
        <v>0.67659999999999998</v>
      </c>
      <c r="X78" s="11">
        <f t="shared" si="12"/>
        <v>15</v>
      </c>
      <c r="Y78" s="11">
        <f t="shared" si="13"/>
        <v>11</v>
      </c>
      <c r="Z78" s="11">
        <f t="shared" si="14"/>
        <v>6</v>
      </c>
      <c r="AA78" s="11">
        <f t="shared" si="15"/>
        <v>46</v>
      </c>
      <c r="AC78" s="11" t="s">
        <v>343</v>
      </c>
      <c r="AD78" s="11" t="s">
        <v>68</v>
      </c>
    </row>
    <row r="79" spans="1:30" ht="15" customHeight="1">
      <c r="B79" s="11" t="s">
        <v>279</v>
      </c>
      <c r="C79" s="11">
        <v>2013</v>
      </c>
      <c r="D79" s="11" t="s">
        <v>280</v>
      </c>
      <c r="E79" s="11" t="s">
        <v>342</v>
      </c>
      <c r="F79" s="11" t="s">
        <v>409</v>
      </c>
      <c r="G79" s="11">
        <v>8</v>
      </c>
      <c r="H79" s="11">
        <v>8</v>
      </c>
      <c r="I79" s="11" t="s">
        <v>418</v>
      </c>
      <c r="L79" s="11">
        <v>78</v>
      </c>
      <c r="M79" s="11">
        <v>26</v>
      </c>
      <c r="N79">
        <f t="shared" si="21"/>
        <v>52</v>
      </c>
      <c r="O79" s="11">
        <v>0.34599999999999997</v>
      </c>
      <c r="P79" s="11">
        <f t="shared" si="22"/>
        <v>34.599999999999994</v>
      </c>
      <c r="Q79" s="11">
        <v>0.96199999999999997</v>
      </c>
      <c r="R79" s="11">
        <f t="shared" si="17"/>
        <v>96.2</v>
      </c>
      <c r="S79" s="11">
        <v>0.90100000000000002</v>
      </c>
      <c r="T79" s="11">
        <v>0.59530000000000005</v>
      </c>
      <c r="X79" s="11">
        <f t="shared" si="12"/>
        <v>9</v>
      </c>
      <c r="Y79" s="11">
        <f t="shared" si="13"/>
        <v>17</v>
      </c>
      <c r="Z79" s="11">
        <f t="shared" si="14"/>
        <v>2</v>
      </c>
      <c r="AA79" s="11">
        <f t="shared" si="15"/>
        <v>50</v>
      </c>
      <c r="AC79" s="11" t="s">
        <v>343</v>
      </c>
      <c r="AD79" s="11" t="s">
        <v>68</v>
      </c>
    </row>
    <row r="80" spans="1:30" ht="15" customHeight="1">
      <c r="B80" s="11" t="s">
        <v>279</v>
      </c>
      <c r="C80" s="11">
        <v>2013</v>
      </c>
      <c r="D80" s="11" t="s">
        <v>280</v>
      </c>
      <c r="E80" s="11" t="s">
        <v>342</v>
      </c>
      <c r="F80" s="11" t="s">
        <v>409</v>
      </c>
      <c r="G80" s="11">
        <v>8</v>
      </c>
      <c r="H80" s="11">
        <v>11</v>
      </c>
      <c r="I80" s="11" t="s">
        <v>418</v>
      </c>
      <c r="L80" s="11">
        <v>78</v>
      </c>
      <c r="M80" s="11">
        <v>26</v>
      </c>
      <c r="N80">
        <f t="shared" si="21"/>
        <v>52</v>
      </c>
      <c r="O80" s="11">
        <v>0.154</v>
      </c>
      <c r="P80" s="11">
        <f t="shared" si="22"/>
        <v>15.4</v>
      </c>
      <c r="Q80" s="11">
        <v>1</v>
      </c>
      <c r="R80" s="11">
        <f t="shared" si="17"/>
        <v>100</v>
      </c>
      <c r="S80" s="11">
        <v>0.1</v>
      </c>
      <c r="T80" s="11">
        <v>0.54169999999999996</v>
      </c>
      <c r="X80" s="11">
        <f t="shared" si="12"/>
        <v>4</v>
      </c>
      <c r="Y80" s="11">
        <f t="shared" si="13"/>
        <v>22</v>
      </c>
      <c r="Z80" s="11">
        <f t="shared" si="14"/>
        <v>0</v>
      </c>
      <c r="AA80" s="11">
        <f t="shared" si="15"/>
        <v>52</v>
      </c>
      <c r="AC80" s="11" t="s">
        <v>343</v>
      </c>
      <c r="AD80" s="11" t="s">
        <v>68</v>
      </c>
    </row>
    <row r="81" spans="1:30" ht="15" customHeight="1">
      <c r="A81" s="6">
        <v>12550826</v>
      </c>
      <c r="B81" s="6" t="s">
        <v>210</v>
      </c>
      <c r="C81" s="6">
        <v>2003</v>
      </c>
      <c r="D81" s="6" t="s">
        <v>36</v>
      </c>
      <c r="E81" s="11" t="s">
        <v>397</v>
      </c>
      <c r="F81" s="11" t="s">
        <v>397</v>
      </c>
      <c r="G81" s="11" t="s">
        <v>453</v>
      </c>
      <c r="H81" s="11">
        <v>17</v>
      </c>
      <c r="L81" s="11">
        <v>88</v>
      </c>
      <c r="M81" s="11">
        <v>24</v>
      </c>
      <c r="N81" s="11">
        <v>64</v>
      </c>
      <c r="O81" s="11">
        <v>0.88</v>
      </c>
      <c r="P81" s="11">
        <f t="shared" si="22"/>
        <v>88</v>
      </c>
      <c r="Q81" s="11">
        <v>0.95</v>
      </c>
      <c r="R81" s="11">
        <f t="shared" si="17"/>
        <v>95</v>
      </c>
      <c r="X81" s="11">
        <f t="shared" si="12"/>
        <v>21</v>
      </c>
      <c r="Y81" s="11">
        <f t="shared" si="13"/>
        <v>3</v>
      </c>
      <c r="Z81" s="11">
        <f t="shared" si="14"/>
        <v>3</v>
      </c>
      <c r="AA81" s="11">
        <f t="shared" si="15"/>
        <v>61</v>
      </c>
      <c r="AC81" s="11" t="s">
        <v>343</v>
      </c>
      <c r="AD81" s="11" t="s">
        <v>68</v>
      </c>
    </row>
    <row r="82" spans="1:30" ht="14.5">
      <c r="A82" s="6">
        <v>32848897</v>
      </c>
      <c r="B82" s="26" t="s">
        <v>60</v>
      </c>
      <c r="C82" s="6">
        <v>2020</v>
      </c>
      <c r="D82" s="11" t="s">
        <v>36</v>
      </c>
      <c r="E82" s="11" t="s">
        <v>361</v>
      </c>
      <c r="F82" s="11" t="s">
        <v>361</v>
      </c>
      <c r="G82" s="11" t="s">
        <v>450</v>
      </c>
      <c r="H82" s="11">
        <v>16</v>
      </c>
      <c r="L82" s="11">
        <f>M82+N82</f>
        <v>67</v>
      </c>
      <c r="M82" s="11">
        <v>53</v>
      </c>
      <c r="N82" s="11">
        <v>14</v>
      </c>
      <c r="O82" s="11">
        <v>0.75</v>
      </c>
      <c r="P82" s="11">
        <f t="shared" si="22"/>
        <v>75</v>
      </c>
      <c r="Q82" s="11">
        <v>1</v>
      </c>
      <c r="R82" s="11">
        <f t="shared" si="17"/>
        <v>100</v>
      </c>
      <c r="X82" s="11">
        <v>40</v>
      </c>
      <c r="Y82" s="11">
        <v>13</v>
      </c>
      <c r="Z82" s="11">
        <v>0</v>
      </c>
      <c r="AA82" s="11">
        <v>14</v>
      </c>
      <c r="AC82" s="11" t="s">
        <v>343</v>
      </c>
      <c r="AD82" s="11" t="s">
        <v>68</v>
      </c>
    </row>
    <row r="83" spans="1:30" ht="14.5">
      <c r="A83" s="6" t="s">
        <v>233</v>
      </c>
      <c r="B83" s="6" t="s">
        <v>234</v>
      </c>
      <c r="C83" s="6">
        <v>2019</v>
      </c>
      <c r="D83" s="6" t="s">
        <v>36</v>
      </c>
      <c r="E83" s="11" t="s">
        <v>361</v>
      </c>
      <c r="F83" s="11" t="s">
        <v>361</v>
      </c>
      <c r="G83" s="11" t="s">
        <v>450</v>
      </c>
      <c r="H83" s="11">
        <v>17</v>
      </c>
      <c r="J83" s="11">
        <v>0.93</v>
      </c>
      <c r="K83" s="11" t="s">
        <v>403</v>
      </c>
      <c r="L83" s="11">
        <f>M83+N83</f>
        <v>128</v>
      </c>
      <c r="M83" s="11">
        <v>70</v>
      </c>
      <c r="N83" s="11">
        <v>58</v>
      </c>
      <c r="O83" s="11">
        <v>0.98570000000000002</v>
      </c>
      <c r="P83" s="11">
        <f t="shared" si="22"/>
        <v>98.570000000000007</v>
      </c>
      <c r="Q83" s="11">
        <v>0.79310000000000003</v>
      </c>
      <c r="R83" s="11">
        <f t="shared" si="17"/>
        <v>79.31</v>
      </c>
      <c r="S83" s="11">
        <v>0.128</v>
      </c>
      <c r="T83" s="11">
        <v>0.99399999999999999</v>
      </c>
      <c r="X83" s="11">
        <f>ROUND(O83*M83,0)</f>
        <v>69</v>
      </c>
      <c r="Y83" s="11">
        <f>M83-X83</f>
        <v>1</v>
      </c>
      <c r="Z83" s="11">
        <f>N83-AA83</f>
        <v>12</v>
      </c>
      <c r="AA83" s="11">
        <f>ROUND(Q83*N83,0)</f>
        <v>46</v>
      </c>
      <c r="AB83" s="11"/>
      <c r="AC83" s="11" t="s">
        <v>343</v>
      </c>
      <c r="AD83" s="11" t="s">
        <v>68</v>
      </c>
    </row>
    <row r="84" spans="1:30" ht="14.5">
      <c r="A84" s="6">
        <v>16379516</v>
      </c>
      <c r="B84" s="9" t="s">
        <v>286</v>
      </c>
      <c r="C84" s="9" t="s">
        <v>287</v>
      </c>
      <c r="D84" s="6" t="s">
        <v>54</v>
      </c>
      <c r="E84" s="11" t="s">
        <v>361</v>
      </c>
      <c r="F84" s="11" t="s">
        <v>361</v>
      </c>
      <c r="G84" s="11" t="s">
        <v>450</v>
      </c>
      <c r="H84" s="11">
        <v>8</v>
      </c>
      <c r="M84" s="11">
        <v>79</v>
      </c>
      <c r="N84" s="11" t="s">
        <v>68</v>
      </c>
      <c r="O84" s="11">
        <v>1</v>
      </c>
      <c r="P84" s="11">
        <f t="shared" si="22"/>
        <v>100</v>
      </c>
      <c r="Q84" s="11" t="s">
        <v>384</v>
      </c>
      <c r="R84" s="11"/>
      <c r="X84" s="11">
        <v>79</v>
      </c>
      <c r="Y84" s="11">
        <v>0</v>
      </c>
      <c r="Z84" s="11" t="s">
        <v>68</v>
      </c>
      <c r="AA84" s="11" t="s">
        <v>68</v>
      </c>
      <c r="AC84" s="11" t="s">
        <v>343</v>
      </c>
      <c r="AD84" s="11" t="s">
        <v>68</v>
      </c>
    </row>
    <row r="85" spans="1:30" ht="14.5">
      <c r="A85" s="6">
        <v>16379516</v>
      </c>
      <c r="B85" s="9" t="s">
        <v>286</v>
      </c>
      <c r="C85" s="9" t="s">
        <v>287</v>
      </c>
      <c r="D85" s="6" t="s">
        <v>54</v>
      </c>
      <c r="E85" s="11" t="s">
        <v>361</v>
      </c>
      <c r="F85" s="11" t="s">
        <v>361</v>
      </c>
      <c r="G85" s="11" t="s">
        <v>450</v>
      </c>
      <c r="H85" s="11">
        <v>10</v>
      </c>
      <c r="M85" s="11">
        <v>79</v>
      </c>
      <c r="N85" s="11" t="s">
        <v>68</v>
      </c>
      <c r="O85" s="11">
        <v>0.98699999999999999</v>
      </c>
      <c r="P85" s="11">
        <f t="shared" si="22"/>
        <v>98.7</v>
      </c>
      <c r="Q85" s="11" t="s">
        <v>384</v>
      </c>
      <c r="R85" s="11"/>
      <c r="X85" s="11">
        <v>78</v>
      </c>
      <c r="Y85" s="11">
        <v>1</v>
      </c>
      <c r="Z85" s="11" t="s">
        <v>68</v>
      </c>
      <c r="AA85" s="11" t="s">
        <v>68</v>
      </c>
      <c r="AC85" s="11" t="s">
        <v>343</v>
      </c>
      <c r="AD85" s="11" t="s">
        <v>68</v>
      </c>
    </row>
    <row r="86" spans="1:30" ht="14.5">
      <c r="A86" s="6">
        <v>16379516</v>
      </c>
      <c r="B86" s="9" t="s">
        <v>286</v>
      </c>
      <c r="C86" s="9" t="s">
        <v>287</v>
      </c>
      <c r="D86" s="6" t="s">
        <v>54</v>
      </c>
      <c r="E86" s="11" t="s">
        <v>361</v>
      </c>
      <c r="F86" s="11" t="s">
        <v>361</v>
      </c>
      <c r="G86" s="11" t="s">
        <v>450</v>
      </c>
      <c r="H86" s="11">
        <v>12</v>
      </c>
      <c r="M86" s="11">
        <v>79</v>
      </c>
      <c r="N86" s="11" t="s">
        <v>68</v>
      </c>
      <c r="O86" s="11">
        <v>0.97499999999999998</v>
      </c>
      <c r="P86" s="11">
        <f t="shared" si="22"/>
        <v>97.5</v>
      </c>
      <c r="Q86" s="11" t="s">
        <v>384</v>
      </c>
      <c r="R86" s="11"/>
      <c r="X86" s="11">
        <v>77</v>
      </c>
      <c r="Y86" s="11">
        <v>2</v>
      </c>
      <c r="Z86" s="11" t="s">
        <v>68</v>
      </c>
      <c r="AA86" s="11" t="s">
        <v>68</v>
      </c>
      <c r="AC86" s="11" t="s">
        <v>343</v>
      </c>
      <c r="AD86" s="11" t="s">
        <v>68</v>
      </c>
    </row>
    <row r="87" spans="1:30" ht="14.5">
      <c r="A87" s="6">
        <v>16379516</v>
      </c>
      <c r="B87" s="9" t="s">
        <v>286</v>
      </c>
      <c r="C87" s="9" t="s">
        <v>287</v>
      </c>
      <c r="D87" s="6" t="s">
        <v>54</v>
      </c>
      <c r="E87" s="11" t="s">
        <v>361</v>
      </c>
      <c r="F87" s="11" t="s">
        <v>361</v>
      </c>
      <c r="G87" s="11" t="s">
        <v>450</v>
      </c>
      <c r="H87" s="11">
        <v>14</v>
      </c>
      <c r="M87" s="11">
        <v>79</v>
      </c>
      <c r="N87" s="11" t="s">
        <v>68</v>
      </c>
      <c r="O87" s="11">
        <v>0.89900000000000002</v>
      </c>
      <c r="P87" s="11">
        <f t="shared" si="22"/>
        <v>89.9</v>
      </c>
      <c r="Q87" s="11" t="s">
        <v>384</v>
      </c>
      <c r="R87" s="11"/>
      <c r="X87" s="11">
        <v>71</v>
      </c>
      <c r="Y87" s="11">
        <v>8</v>
      </c>
      <c r="Z87" s="11" t="s">
        <v>68</v>
      </c>
      <c r="AA87" s="11" t="s">
        <v>68</v>
      </c>
      <c r="AC87" s="11" t="s">
        <v>343</v>
      </c>
      <c r="AD87" s="11" t="s">
        <v>68</v>
      </c>
    </row>
    <row r="88" spans="1:30" ht="14.5">
      <c r="A88" s="6">
        <v>16379516</v>
      </c>
      <c r="B88" s="9" t="s">
        <v>286</v>
      </c>
      <c r="C88" s="9" t="s">
        <v>287</v>
      </c>
      <c r="D88" s="6" t="s">
        <v>54</v>
      </c>
      <c r="E88" s="11" t="s">
        <v>361</v>
      </c>
      <c r="F88" s="11" t="s">
        <v>361</v>
      </c>
      <c r="G88" s="11" t="s">
        <v>450</v>
      </c>
      <c r="H88" s="11">
        <v>16</v>
      </c>
      <c r="M88" s="11">
        <v>79</v>
      </c>
      <c r="N88" s="11" t="s">
        <v>68</v>
      </c>
      <c r="O88" s="11">
        <v>0.75900000000000001</v>
      </c>
      <c r="P88" s="11">
        <f t="shared" si="22"/>
        <v>75.900000000000006</v>
      </c>
      <c r="Q88" s="11" t="s">
        <v>384</v>
      </c>
      <c r="R88" s="11"/>
      <c r="X88" s="11">
        <v>60</v>
      </c>
      <c r="Y88" s="11">
        <v>19</v>
      </c>
      <c r="Z88" s="11" t="s">
        <v>68</v>
      </c>
      <c r="AA88" s="11" t="s">
        <v>68</v>
      </c>
      <c r="AC88" s="11" t="s">
        <v>343</v>
      </c>
      <c r="AD88" s="11" t="s">
        <v>68</v>
      </c>
    </row>
    <row r="89" spans="1:30" ht="14.5">
      <c r="A89" s="6">
        <v>32847281</v>
      </c>
      <c r="B89" s="26" t="s">
        <v>238</v>
      </c>
      <c r="C89" s="6">
        <v>2012</v>
      </c>
      <c r="D89" s="6" t="s">
        <v>36</v>
      </c>
      <c r="E89" s="6" t="s">
        <v>441</v>
      </c>
      <c r="F89" s="11" t="s">
        <v>407</v>
      </c>
      <c r="G89" s="11" t="s">
        <v>449</v>
      </c>
      <c r="H89" s="11" t="s">
        <v>38</v>
      </c>
      <c r="L89" s="11">
        <v>51</v>
      </c>
      <c r="M89" s="11">
        <v>37</v>
      </c>
      <c r="N89" s="11">
        <v>14</v>
      </c>
      <c r="O89" s="11">
        <f>ROUND(X89/(X89+Y89), 2)</f>
        <v>0.84</v>
      </c>
      <c r="P89" s="11">
        <f t="shared" si="22"/>
        <v>84</v>
      </c>
      <c r="Q89" s="11">
        <f>ROUND(AA89/(AA89+Z89),3)</f>
        <v>0.53800000000000003</v>
      </c>
      <c r="R89" s="11">
        <f>Q89*100</f>
        <v>53.800000000000004</v>
      </c>
      <c r="S89" s="11">
        <v>0.84199999999999997</v>
      </c>
      <c r="T89" s="11">
        <v>0.53800000000000003</v>
      </c>
      <c r="X89" s="11">
        <v>32</v>
      </c>
      <c r="Y89" s="11">
        <v>6</v>
      </c>
      <c r="Z89" s="11">
        <v>6</v>
      </c>
      <c r="AA89" s="11">
        <v>7</v>
      </c>
      <c r="AC89" s="11" t="s">
        <v>405</v>
      </c>
      <c r="AD89" s="11" t="s">
        <v>408</v>
      </c>
    </row>
    <row r="90" spans="1:30" ht="15" customHeight="1">
      <c r="A90" s="6">
        <v>32847281</v>
      </c>
      <c r="B90" s="26" t="s">
        <v>238</v>
      </c>
      <c r="C90" s="6">
        <v>2012</v>
      </c>
      <c r="D90" s="6" t="s">
        <v>36</v>
      </c>
      <c r="E90" s="6" t="s">
        <v>441</v>
      </c>
      <c r="F90" s="11" t="s">
        <v>404</v>
      </c>
      <c r="G90" s="11" t="s">
        <v>449</v>
      </c>
      <c r="H90" s="11" t="s">
        <v>38</v>
      </c>
      <c r="L90" s="11">
        <v>51</v>
      </c>
      <c r="M90" s="11">
        <v>37</v>
      </c>
      <c r="N90" s="11">
        <f>L90-M90</f>
        <v>14</v>
      </c>
      <c r="O90" s="11">
        <f>ROUND(X90/(X90+Y90), 2)</f>
        <v>0.74</v>
      </c>
      <c r="P90" s="11">
        <f t="shared" si="22"/>
        <v>74</v>
      </c>
      <c r="Q90" s="11">
        <f>ROUND(AA90/(AA90+Z90),3)</f>
        <v>0.61499999999999999</v>
      </c>
      <c r="R90" s="11">
        <f>Q90*100</f>
        <v>61.5</v>
      </c>
      <c r="S90" s="11">
        <v>0.84799999999999998</v>
      </c>
      <c r="T90" s="11">
        <v>0.44400000000000001</v>
      </c>
      <c r="X90" s="11">
        <v>28</v>
      </c>
      <c r="Y90" s="11">
        <v>10</v>
      </c>
      <c r="Z90" s="11">
        <v>5</v>
      </c>
      <c r="AA90" s="11">
        <v>8</v>
      </c>
      <c r="AC90" s="11" t="s">
        <v>405</v>
      </c>
      <c r="AD90" s="11" t="s">
        <v>406</v>
      </c>
    </row>
    <row r="91" spans="1:30" ht="15" customHeight="1">
      <c r="A91" s="11">
        <v>8496131</v>
      </c>
      <c r="B91" s="11" t="s">
        <v>128</v>
      </c>
      <c r="C91" s="12">
        <v>1993</v>
      </c>
      <c r="D91" s="11" t="s">
        <v>36</v>
      </c>
      <c r="E91" s="11" t="s">
        <v>447</v>
      </c>
      <c r="F91" s="11" t="s">
        <v>385</v>
      </c>
      <c r="G91" s="11" t="s">
        <v>449</v>
      </c>
      <c r="H91" s="11" t="s">
        <v>38</v>
      </c>
      <c r="K91" s="11"/>
      <c r="L91" s="11">
        <v>93</v>
      </c>
      <c r="M91" s="11">
        <v>17</v>
      </c>
      <c r="N91" s="11">
        <v>76</v>
      </c>
      <c r="O91" s="11">
        <v>0.65</v>
      </c>
      <c r="P91" s="11">
        <f t="shared" si="22"/>
        <v>65</v>
      </c>
      <c r="Q91" s="11" t="s">
        <v>384</v>
      </c>
      <c r="R91" s="11" t="e">
        <f>Q91*100</f>
        <v>#VALUE!</v>
      </c>
      <c r="X91" s="11">
        <f>ROUND(O91*M91,0)</f>
        <v>11</v>
      </c>
      <c r="Y91" s="11">
        <f t="shared" ref="Y91:Y98" si="23">M91-X91</f>
        <v>6</v>
      </c>
      <c r="Z91" s="11" t="s">
        <v>38</v>
      </c>
      <c r="AA91" s="11" t="s">
        <v>38</v>
      </c>
      <c r="AC91" s="11" t="s">
        <v>343</v>
      </c>
      <c r="AD91" s="11" t="s">
        <v>68</v>
      </c>
    </row>
    <row r="92" spans="1:30" ht="15" customHeight="1">
      <c r="A92" s="11">
        <v>8496131</v>
      </c>
      <c r="B92" s="11" t="s">
        <v>128</v>
      </c>
      <c r="C92" s="12">
        <v>1993</v>
      </c>
      <c r="D92" s="11" t="s">
        <v>36</v>
      </c>
      <c r="E92" s="11" t="s">
        <v>447</v>
      </c>
      <c r="F92" s="11" t="s">
        <v>386</v>
      </c>
      <c r="G92" s="11" t="s">
        <v>451</v>
      </c>
      <c r="H92" s="11" t="s">
        <v>38</v>
      </c>
      <c r="K92" s="11"/>
      <c r="L92" s="11">
        <v>93</v>
      </c>
      <c r="M92" s="11">
        <v>17</v>
      </c>
      <c r="N92" s="11">
        <v>76</v>
      </c>
      <c r="O92" s="11">
        <v>0.88</v>
      </c>
      <c r="P92" s="11">
        <f t="shared" si="22"/>
        <v>88</v>
      </c>
      <c r="Q92" s="11" t="s">
        <v>384</v>
      </c>
      <c r="R92" s="11" t="e">
        <f>Q92*100</f>
        <v>#VALUE!</v>
      </c>
      <c r="X92" s="11">
        <f>ROUND(O92*M92,0)</f>
        <v>15</v>
      </c>
      <c r="Y92" s="11">
        <f t="shared" si="23"/>
        <v>2</v>
      </c>
      <c r="Z92" s="11" t="s">
        <v>38</v>
      </c>
      <c r="AA92" s="11" t="s">
        <v>38</v>
      </c>
      <c r="AC92" s="11" t="s">
        <v>343</v>
      </c>
      <c r="AD92" s="11" t="s">
        <v>68</v>
      </c>
    </row>
    <row r="93" spans="1:30" ht="15" customHeight="1">
      <c r="A93" s="11">
        <v>8496131</v>
      </c>
      <c r="B93" s="11" t="s">
        <v>128</v>
      </c>
      <c r="C93" s="12">
        <v>1993</v>
      </c>
      <c r="D93" s="11" t="s">
        <v>36</v>
      </c>
      <c r="E93" s="11" t="s">
        <v>447</v>
      </c>
      <c r="F93" s="11" t="s">
        <v>383</v>
      </c>
      <c r="G93" s="11" t="s">
        <v>449</v>
      </c>
      <c r="H93" s="11" t="s">
        <v>38</v>
      </c>
      <c r="K93" s="11"/>
      <c r="L93" s="11">
        <v>93</v>
      </c>
      <c r="M93" s="11">
        <v>17</v>
      </c>
      <c r="N93" s="11">
        <v>76</v>
      </c>
      <c r="O93" s="11">
        <v>0.53</v>
      </c>
      <c r="P93" s="11">
        <f t="shared" si="22"/>
        <v>53</v>
      </c>
      <c r="Q93" s="11" t="s">
        <v>384</v>
      </c>
      <c r="R93" s="11" t="e">
        <f>Q93*100</f>
        <v>#VALUE!</v>
      </c>
      <c r="X93" s="11">
        <f>ROUND(O93*M93,0)</f>
        <v>9</v>
      </c>
      <c r="Y93" s="11">
        <f t="shared" si="23"/>
        <v>8</v>
      </c>
      <c r="Z93" s="11" t="s">
        <v>38</v>
      </c>
      <c r="AA93" s="11" t="s">
        <v>38</v>
      </c>
      <c r="AC93" s="11" t="s">
        <v>343</v>
      </c>
      <c r="AD93" s="11" t="s">
        <v>68</v>
      </c>
    </row>
    <row r="94" spans="1:30" ht="15" customHeight="1">
      <c r="A94" s="6">
        <v>16379516</v>
      </c>
      <c r="B94" s="9" t="s">
        <v>286</v>
      </c>
      <c r="C94" s="9" t="s">
        <v>287</v>
      </c>
      <c r="D94" s="6" t="s">
        <v>54</v>
      </c>
      <c r="E94" s="6" t="s">
        <v>442</v>
      </c>
      <c r="F94" s="11" t="s">
        <v>420</v>
      </c>
      <c r="G94" s="11"/>
      <c r="H94" s="11">
        <v>15</v>
      </c>
      <c r="M94" s="11">
        <v>80</v>
      </c>
      <c r="N94" s="11" t="s">
        <v>68</v>
      </c>
      <c r="O94" s="11">
        <v>0.55000000000000004</v>
      </c>
      <c r="P94" s="11">
        <f t="shared" si="22"/>
        <v>55.000000000000007</v>
      </c>
      <c r="Q94" s="11" t="s">
        <v>384</v>
      </c>
      <c r="R94" s="11"/>
      <c r="X94" s="11">
        <v>44</v>
      </c>
      <c r="Y94" s="11">
        <f t="shared" si="23"/>
        <v>36</v>
      </c>
      <c r="Z94" s="11" t="s">
        <v>68</v>
      </c>
      <c r="AA94" s="11" t="s">
        <v>68</v>
      </c>
      <c r="AC94" s="11" t="s">
        <v>343</v>
      </c>
      <c r="AD94" s="11" t="s">
        <v>68</v>
      </c>
    </row>
    <row r="95" spans="1:30" ht="15" customHeight="1">
      <c r="A95" s="6">
        <v>16379516</v>
      </c>
      <c r="B95" s="9" t="s">
        <v>286</v>
      </c>
      <c r="C95" s="9" t="s">
        <v>287</v>
      </c>
      <c r="D95" s="6" t="s">
        <v>54</v>
      </c>
      <c r="E95" s="6" t="s">
        <v>442</v>
      </c>
      <c r="F95" s="11" t="s">
        <v>420</v>
      </c>
      <c r="G95" s="11"/>
      <c r="H95" s="11">
        <v>20</v>
      </c>
      <c r="M95" s="11">
        <v>80</v>
      </c>
      <c r="N95" s="11" t="s">
        <v>68</v>
      </c>
      <c r="O95" s="11">
        <v>0.36299999999999999</v>
      </c>
      <c r="P95" s="11">
        <f t="shared" si="22"/>
        <v>36.299999999999997</v>
      </c>
      <c r="Q95" s="11" t="s">
        <v>384</v>
      </c>
      <c r="R95" s="11"/>
      <c r="X95" s="11">
        <v>29</v>
      </c>
      <c r="Y95" s="11">
        <f t="shared" si="23"/>
        <v>51</v>
      </c>
      <c r="Z95" s="11" t="s">
        <v>68</v>
      </c>
      <c r="AA95" s="11" t="s">
        <v>68</v>
      </c>
      <c r="AC95" s="11" t="s">
        <v>343</v>
      </c>
      <c r="AD95" s="11" t="s">
        <v>68</v>
      </c>
    </row>
    <row r="96" spans="1:30" ht="15" customHeight="1">
      <c r="A96" s="6">
        <v>16379516</v>
      </c>
      <c r="B96" s="9" t="s">
        <v>286</v>
      </c>
      <c r="C96" s="9" t="s">
        <v>287</v>
      </c>
      <c r="D96" s="6" t="s">
        <v>54</v>
      </c>
      <c r="E96" s="6" t="s">
        <v>442</v>
      </c>
      <c r="F96" s="11" t="s">
        <v>420</v>
      </c>
      <c r="G96" s="11"/>
      <c r="H96" s="11">
        <v>25</v>
      </c>
      <c r="M96" s="11">
        <v>80</v>
      </c>
      <c r="N96" s="11" t="s">
        <v>68</v>
      </c>
      <c r="O96" s="11">
        <v>0.27500000000000002</v>
      </c>
      <c r="P96" s="11">
        <f t="shared" si="22"/>
        <v>27.500000000000004</v>
      </c>
      <c r="Q96" s="11" t="s">
        <v>384</v>
      </c>
      <c r="R96" s="11"/>
      <c r="X96" s="11">
        <v>22</v>
      </c>
      <c r="Y96" s="11">
        <f t="shared" si="23"/>
        <v>58</v>
      </c>
      <c r="Z96" s="11" t="s">
        <v>68</v>
      </c>
      <c r="AA96" s="11" t="s">
        <v>68</v>
      </c>
      <c r="AC96" s="11" t="s">
        <v>343</v>
      </c>
      <c r="AD96" s="11" t="s">
        <v>68</v>
      </c>
    </row>
    <row r="97" spans="1:31" ht="15" customHeight="1">
      <c r="A97" s="6">
        <v>16379516</v>
      </c>
      <c r="B97" s="9" t="s">
        <v>286</v>
      </c>
      <c r="C97" s="9" t="s">
        <v>287</v>
      </c>
      <c r="D97" s="6" t="s">
        <v>54</v>
      </c>
      <c r="E97" s="6" t="s">
        <v>442</v>
      </c>
      <c r="F97" s="11" t="s">
        <v>420</v>
      </c>
      <c r="G97" s="11"/>
      <c r="H97" s="11">
        <v>30</v>
      </c>
      <c r="M97" s="11">
        <v>80</v>
      </c>
      <c r="N97" s="11" t="s">
        <v>68</v>
      </c>
      <c r="O97" s="11">
        <v>0.188</v>
      </c>
      <c r="P97" s="11">
        <f t="shared" si="22"/>
        <v>18.8</v>
      </c>
      <c r="Q97" s="11" t="s">
        <v>384</v>
      </c>
      <c r="R97" s="11"/>
      <c r="X97" s="11">
        <v>15</v>
      </c>
      <c r="Y97" s="11">
        <f t="shared" si="23"/>
        <v>65</v>
      </c>
      <c r="Z97" s="11" t="s">
        <v>68</v>
      </c>
      <c r="AA97" s="11" t="s">
        <v>68</v>
      </c>
      <c r="AC97" s="11" t="s">
        <v>343</v>
      </c>
      <c r="AD97" s="11" t="s">
        <v>68</v>
      </c>
    </row>
    <row r="98" spans="1:31" ht="15" customHeight="1">
      <c r="A98" s="6">
        <v>16379516</v>
      </c>
      <c r="B98" s="9" t="s">
        <v>286</v>
      </c>
      <c r="C98" s="9" t="s">
        <v>287</v>
      </c>
      <c r="D98" s="6" t="s">
        <v>54</v>
      </c>
      <c r="E98" s="6" t="s">
        <v>442</v>
      </c>
      <c r="F98" s="11" t="s">
        <v>420</v>
      </c>
      <c r="G98" s="11"/>
      <c r="H98" s="11">
        <v>35</v>
      </c>
      <c r="M98" s="11">
        <v>80</v>
      </c>
      <c r="N98" s="11" t="s">
        <v>68</v>
      </c>
      <c r="O98" s="11">
        <v>0.16300000000000001</v>
      </c>
      <c r="P98" s="11">
        <f t="shared" si="22"/>
        <v>16.3</v>
      </c>
      <c r="Q98" s="11" t="s">
        <v>384</v>
      </c>
      <c r="R98" s="11"/>
      <c r="X98" s="11">
        <v>13</v>
      </c>
      <c r="Y98" s="11">
        <f t="shared" si="23"/>
        <v>67</v>
      </c>
      <c r="Z98" s="11" t="s">
        <v>68</v>
      </c>
      <c r="AA98" s="11" t="s">
        <v>68</v>
      </c>
      <c r="AC98" s="11" t="s">
        <v>343</v>
      </c>
      <c r="AD98" s="11" t="s">
        <v>68</v>
      </c>
    </row>
    <row r="99" spans="1:31" ht="15" customHeight="1">
      <c r="A99" s="6">
        <v>21353458</v>
      </c>
      <c r="B99" s="13" t="s">
        <v>175</v>
      </c>
      <c r="C99" s="13" t="s">
        <v>291</v>
      </c>
      <c r="D99" s="6" t="s">
        <v>54</v>
      </c>
      <c r="E99" s="6" t="s">
        <v>442</v>
      </c>
      <c r="F99" s="11" t="s">
        <v>420</v>
      </c>
      <c r="G99" s="11"/>
      <c r="H99" s="11">
        <v>25</v>
      </c>
      <c r="I99" s="11" t="s">
        <v>421</v>
      </c>
      <c r="M99" s="11">
        <v>50</v>
      </c>
      <c r="N99" s="11" t="s">
        <v>68</v>
      </c>
      <c r="O99" s="11">
        <v>0.14000000000000001</v>
      </c>
      <c r="P99" s="11">
        <f t="shared" si="22"/>
        <v>14.000000000000002</v>
      </c>
      <c r="Q99" s="11" t="s">
        <v>384</v>
      </c>
      <c r="R99" s="11"/>
      <c r="X99" s="11">
        <v>7</v>
      </c>
      <c r="Y99" s="11">
        <v>43</v>
      </c>
      <c r="Z99" s="11" t="s">
        <v>68</v>
      </c>
      <c r="AA99" s="11" t="s">
        <v>68</v>
      </c>
      <c r="AC99" s="11" t="s">
        <v>343</v>
      </c>
      <c r="AD99" s="11" t="s">
        <v>68</v>
      </c>
    </row>
    <row r="100" spans="1:31" ht="15" customHeight="1">
      <c r="A100" s="6">
        <v>16379516</v>
      </c>
      <c r="B100" s="9" t="s">
        <v>286</v>
      </c>
      <c r="C100" s="9" t="s">
        <v>287</v>
      </c>
      <c r="D100" s="6" t="s">
        <v>54</v>
      </c>
      <c r="E100" s="6" t="s">
        <v>442</v>
      </c>
      <c r="F100" s="11" t="s">
        <v>419</v>
      </c>
      <c r="G100" s="11"/>
      <c r="H100" s="11">
        <v>30</v>
      </c>
      <c r="M100" s="11">
        <v>81</v>
      </c>
      <c r="N100" s="11" t="s">
        <v>68</v>
      </c>
      <c r="O100" s="11">
        <v>0.51900000000000002</v>
      </c>
      <c r="P100" s="11">
        <f t="shared" si="22"/>
        <v>51.9</v>
      </c>
      <c r="Q100" s="11" t="s">
        <v>384</v>
      </c>
      <c r="R100" s="11"/>
      <c r="X100" s="11">
        <v>42</v>
      </c>
      <c r="Y100" s="11">
        <f t="shared" ref="Y100:Y106" si="24">M100-X100</f>
        <v>39</v>
      </c>
      <c r="Z100" s="11" t="s">
        <v>68</v>
      </c>
      <c r="AA100" s="11" t="s">
        <v>68</v>
      </c>
      <c r="AC100" s="11" t="s">
        <v>343</v>
      </c>
      <c r="AD100" s="11" t="s">
        <v>68</v>
      </c>
    </row>
    <row r="101" spans="1:31" ht="15" customHeight="1">
      <c r="A101" s="6">
        <v>16379516</v>
      </c>
      <c r="B101" s="9" t="s">
        <v>286</v>
      </c>
      <c r="C101" s="9" t="s">
        <v>287</v>
      </c>
      <c r="D101" s="6" t="s">
        <v>54</v>
      </c>
      <c r="E101" s="6" t="s">
        <v>442</v>
      </c>
      <c r="F101" s="11" t="s">
        <v>419</v>
      </c>
      <c r="G101" s="11"/>
      <c r="H101" s="11">
        <v>35</v>
      </c>
      <c r="M101" s="11">
        <v>81</v>
      </c>
      <c r="N101" s="11" t="s">
        <v>68</v>
      </c>
      <c r="O101" s="11">
        <v>0.40699999999999997</v>
      </c>
      <c r="P101" s="11">
        <f t="shared" si="22"/>
        <v>40.699999999999996</v>
      </c>
      <c r="Q101" s="11" t="s">
        <v>384</v>
      </c>
      <c r="R101" s="11"/>
      <c r="X101" s="11">
        <v>33</v>
      </c>
      <c r="Y101" s="11">
        <f t="shared" si="24"/>
        <v>48</v>
      </c>
      <c r="Z101" s="11" t="s">
        <v>68</v>
      </c>
      <c r="AA101" s="11" t="s">
        <v>68</v>
      </c>
      <c r="AC101" s="11" t="s">
        <v>343</v>
      </c>
      <c r="AD101" s="11" t="s">
        <v>68</v>
      </c>
    </row>
    <row r="102" spans="1:31" ht="15" customHeight="1">
      <c r="A102" s="6">
        <v>16379516</v>
      </c>
      <c r="B102" s="9" t="s">
        <v>286</v>
      </c>
      <c r="C102" s="9" t="s">
        <v>287</v>
      </c>
      <c r="D102" s="6" t="s">
        <v>54</v>
      </c>
      <c r="E102" s="6" t="s">
        <v>442</v>
      </c>
      <c r="F102" s="11" t="s">
        <v>419</v>
      </c>
      <c r="G102" s="11"/>
      <c r="H102" s="11">
        <v>40</v>
      </c>
      <c r="M102" s="11">
        <v>81</v>
      </c>
      <c r="N102" s="11" t="s">
        <v>68</v>
      </c>
      <c r="O102" s="11">
        <v>0.29599999999999999</v>
      </c>
      <c r="P102" s="11">
        <f t="shared" si="22"/>
        <v>29.599999999999998</v>
      </c>
      <c r="Q102" s="11" t="s">
        <v>384</v>
      </c>
      <c r="R102" s="11"/>
      <c r="X102" s="11">
        <v>24</v>
      </c>
      <c r="Y102" s="11">
        <f t="shared" si="24"/>
        <v>57</v>
      </c>
      <c r="Z102" s="11" t="s">
        <v>68</v>
      </c>
      <c r="AA102" s="11" t="s">
        <v>68</v>
      </c>
      <c r="AC102" s="11" t="s">
        <v>343</v>
      </c>
      <c r="AD102" s="11" t="s">
        <v>68</v>
      </c>
    </row>
    <row r="103" spans="1:31" ht="15" customHeight="1">
      <c r="A103" s="6">
        <v>16379516</v>
      </c>
      <c r="B103" s="9" t="s">
        <v>286</v>
      </c>
      <c r="C103" s="9" t="s">
        <v>287</v>
      </c>
      <c r="D103" s="6" t="s">
        <v>54</v>
      </c>
      <c r="E103" s="6" t="s">
        <v>442</v>
      </c>
      <c r="F103" s="11" t="s">
        <v>419</v>
      </c>
      <c r="G103" s="11"/>
      <c r="H103" s="11">
        <v>45</v>
      </c>
      <c r="M103" s="11">
        <v>81</v>
      </c>
      <c r="N103" s="11" t="s">
        <v>68</v>
      </c>
      <c r="O103" s="11">
        <v>0.23499999999999999</v>
      </c>
      <c r="P103" s="11">
        <f t="shared" si="22"/>
        <v>23.5</v>
      </c>
      <c r="Q103" s="11" t="s">
        <v>384</v>
      </c>
      <c r="R103" s="11"/>
      <c r="X103" s="11">
        <v>19</v>
      </c>
      <c r="Y103" s="11">
        <f t="shared" si="24"/>
        <v>62</v>
      </c>
      <c r="Z103" s="11" t="s">
        <v>68</v>
      </c>
      <c r="AA103" s="11" t="s">
        <v>68</v>
      </c>
      <c r="AC103" s="11" t="s">
        <v>343</v>
      </c>
      <c r="AD103" s="11" t="s">
        <v>68</v>
      </c>
    </row>
    <row r="104" spans="1:31" ht="15" customHeight="1">
      <c r="A104" s="6">
        <v>16379516</v>
      </c>
      <c r="B104" s="9" t="s">
        <v>286</v>
      </c>
      <c r="C104" s="9" t="s">
        <v>287</v>
      </c>
      <c r="D104" s="6" t="s">
        <v>54</v>
      </c>
      <c r="E104" s="6" t="s">
        <v>442</v>
      </c>
      <c r="F104" s="11" t="s">
        <v>419</v>
      </c>
      <c r="G104" s="11"/>
      <c r="H104" s="11">
        <v>50</v>
      </c>
      <c r="M104" s="11">
        <v>81</v>
      </c>
      <c r="N104" s="11" t="s">
        <v>68</v>
      </c>
      <c r="O104" s="11">
        <v>0.185</v>
      </c>
      <c r="P104" s="11">
        <f t="shared" si="22"/>
        <v>18.5</v>
      </c>
      <c r="Q104" s="11" t="s">
        <v>384</v>
      </c>
      <c r="R104" s="11"/>
      <c r="X104" s="11">
        <v>15</v>
      </c>
      <c r="Y104" s="11">
        <f t="shared" si="24"/>
        <v>66</v>
      </c>
      <c r="Z104" s="11" t="s">
        <v>68</v>
      </c>
      <c r="AA104" s="11" t="s">
        <v>68</v>
      </c>
      <c r="AC104" s="11" t="s">
        <v>343</v>
      </c>
      <c r="AD104" s="11" t="s">
        <v>68</v>
      </c>
    </row>
    <row r="105" spans="1:31" ht="15" customHeight="1">
      <c r="A105" s="6">
        <v>12364847</v>
      </c>
      <c r="B105" s="6" t="s">
        <v>271</v>
      </c>
      <c r="C105" s="6">
        <v>2002</v>
      </c>
      <c r="D105" s="6" t="s">
        <v>54</v>
      </c>
      <c r="E105" s="6" t="s">
        <v>442</v>
      </c>
      <c r="F105" s="11" t="s">
        <v>412</v>
      </c>
      <c r="G105" s="11"/>
      <c r="H105" s="11">
        <v>5</v>
      </c>
      <c r="I105" s="11" t="s">
        <v>413</v>
      </c>
      <c r="J105" s="11" t="s">
        <v>414</v>
      </c>
      <c r="K105" s="11">
        <v>0.09</v>
      </c>
      <c r="L105" s="11">
        <v>59</v>
      </c>
      <c r="M105" s="11">
        <v>9</v>
      </c>
      <c r="N105" s="11" t="s">
        <v>68</v>
      </c>
      <c r="O105" s="11">
        <v>0.78</v>
      </c>
      <c r="P105" s="11">
        <f t="shared" si="22"/>
        <v>78</v>
      </c>
      <c r="Q105" s="11">
        <v>0.7</v>
      </c>
      <c r="R105" s="11">
        <f>Q105*100</f>
        <v>70</v>
      </c>
      <c r="S105" s="11">
        <v>0.32</v>
      </c>
      <c r="T105" s="11">
        <v>0.95</v>
      </c>
      <c r="V105" s="11">
        <v>2.59</v>
      </c>
      <c r="X105" s="11">
        <f>ROUND(O105*M105,0)</f>
        <v>7</v>
      </c>
      <c r="Y105" s="11">
        <f t="shared" si="24"/>
        <v>2</v>
      </c>
      <c r="Z105" s="11" t="e">
        <f>N105-AA105</f>
        <v>#VALUE!</v>
      </c>
      <c r="AA105" s="11">
        <f>ROUND(Q105*50,0)</f>
        <v>35</v>
      </c>
      <c r="AC105" s="11" t="s">
        <v>343</v>
      </c>
      <c r="AD105" s="11" t="s">
        <v>68</v>
      </c>
    </row>
    <row r="106" spans="1:31" ht="15" customHeight="1">
      <c r="A106" s="6">
        <v>12364847</v>
      </c>
      <c r="B106" s="6" t="s">
        <v>271</v>
      </c>
      <c r="C106" s="6">
        <v>2002</v>
      </c>
      <c r="D106" s="6" t="s">
        <v>54</v>
      </c>
      <c r="E106" s="6" t="s">
        <v>442</v>
      </c>
      <c r="F106" s="11" t="s">
        <v>412</v>
      </c>
      <c r="G106" s="11"/>
      <c r="H106" s="11">
        <v>5</v>
      </c>
      <c r="I106" s="11" t="s">
        <v>415</v>
      </c>
      <c r="J106" s="11" t="s">
        <v>38</v>
      </c>
      <c r="K106" s="11" t="s">
        <v>38</v>
      </c>
      <c r="L106" s="11">
        <v>59</v>
      </c>
      <c r="M106" s="11">
        <v>14</v>
      </c>
      <c r="N106" s="11" t="s">
        <v>68</v>
      </c>
      <c r="O106" s="11">
        <v>0.77</v>
      </c>
      <c r="P106" s="11">
        <f t="shared" si="22"/>
        <v>77</v>
      </c>
      <c r="Q106" s="11">
        <v>0.7</v>
      </c>
      <c r="R106" s="11">
        <f>Q106*100</f>
        <v>70</v>
      </c>
      <c r="S106" s="11">
        <v>0.4</v>
      </c>
      <c r="T106" s="11">
        <v>0.92</v>
      </c>
      <c r="V106" s="11">
        <v>2.57</v>
      </c>
      <c r="X106" s="11">
        <f>ROUND(O106*M106,0)</f>
        <v>11</v>
      </c>
      <c r="Y106" s="11">
        <f t="shared" si="24"/>
        <v>3</v>
      </c>
      <c r="Z106" s="11" t="e">
        <f>N106-AA106</f>
        <v>#VALUE!</v>
      </c>
      <c r="AA106" s="11">
        <f>ROUND(Q106*50,0)</f>
        <v>35</v>
      </c>
      <c r="AC106" s="11" t="s">
        <v>343</v>
      </c>
      <c r="AD106" s="11" t="s">
        <v>68</v>
      </c>
    </row>
    <row r="107" spans="1:31" ht="15" customHeight="1">
      <c r="A107" s="6">
        <v>20331933</v>
      </c>
      <c r="B107" s="6" t="s">
        <v>136</v>
      </c>
      <c r="C107" s="6">
        <v>2010</v>
      </c>
      <c r="D107" s="6" t="s">
        <v>36</v>
      </c>
      <c r="E107" s="11" t="s">
        <v>387</v>
      </c>
      <c r="F107" s="11" t="s">
        <v>387</v>
      </c>
      <c r="G107" s="11" t="s">
        <v>449</v>
      </c>
      <c r="H107" s="11" t="s">
        <v>390</v>
      </c>
      <c r="J107" s="11">
        <v>0.86</v>
      </c>
      <c r="K107" s="11"/>
      <c r="L107" s="11">
        <v>226</v>
      </c>
      <c r="M107" s="11">
        <v>34</v>
      </c>
      <c r="N107" s="11">
        <f>L107-M107</f>
        <v>192</v>
      </c>
      <c r="O107" s="11">
        <v>0.81</v>
      </c>
      <c r="P107" s="11">
        <f t="shared" si="22"/>
        <v>81</v>
      </c>
      <c r="Q107" s="11">
        <v>0.9</v>
      </c>
      <c r="R107" s="11">
        <f>Q107*100</f>
        <v>90</v>
      </c>
      <c r="S107" s="11">
        <v>0.38</v>
      </c>
      <c r="T107" s="11">
        <v>0.98</v>
      </c>
      <c r="X107" s="11">
        <v>13</v>
      </c>
      <c r="Y107" s="11">
        <v>3</v>
      </c>
      <c r="Z107" s="11">
        <v>21</v>
      </c>
      <c r="AA107" s="11">
        <v>187</v>
      </c>
      <c r="AC107" s="11" t="s">
        <v>343</v>
      </c>
      <c r="AD107" s="11" t="s">
        <v>68</v>
      </c>
    </row>
    <row r="108" spans="1:31" ht="15" customHeight="1">
      <c r="A108" s="11">
        <v>31072319</v>
      </c>
      <c r="B108" s="28" t="s">
        <v>161</v>
      </c>
      <c r="C108" s="28" t="s">
        <v>162</v>
      </c>
      <c r="D108" s="11" t="s">
        <v>54</v>
      </c>
      <c r="E108" s="11" t="s">
        <v>387</v>
      </c>
      <c r="F108" s="11" t="s">
        <v>387</v>
      </c>
      <c r="G108" s="11" t="s">
        <v>449</v>
      </c>
      <c r="H108" s="11" t="s">
        <v>390</v>
      </c>
      <c r="J108" s="11" t="s">
        <v>38</v>
      </c>
      <c r="K108" s="11"/>
      <c r="L108" s="11">
        <v>101</v>
      </c>
      <c r="M108" s="11">
        <v>7</v>
      </c>
      <c r="N108" s="11">
        <v>94</v>
      </c>
      <c r="O108" s="11">
        <f>ROUND(X108/(X108+Y108),3)</f>
        <v>0.71399999999999997</v>
      </c>
      <c r="P108" s="11">
        <f t="shared" si="22"/>
        <v>71.399999999999991</v>
      </c>
      <c r="Q108" s="11">
        <f>ROUND(AA108/(AA108+Z108),3)</f>
        <v>0.92600000000000005</v>
      </c>
      <c r="R108" s="11">
        <f>Q108*100</f>
        <v>92.600000000000009</v>
      </c>
      <c r="X108" s="11">
        <v>5</v>
      </c>
      <c r="Y108" s="11">
        <v>2</v>
      </c>
      <c r="Z108" s="11">
        <f>N108-AA108</f>
        <v>7</v>
      </c>
      <c r="AA108" s="11">
        <v>87</v>
      </c>
      <c r="AB108" s="11">
        <f>SUM(X108:AA108)</f>
        <v>101</v>
      </c>
      <c r="AC108" s="11" t="s">
        <v>343</v>
      </c>
      <c r="AD108" s="11" t="s">
        <v>68</v>
      </c>
    </row>
    <row r="109" spans="1:31" ht="15" customHeight="1">
      <c r="A109" s="16">
        <v>25023384</v>
      </c>
      <c r="B109" s="17" t="s">
        <v>309</v>
      </c>
      <c r="C109" s="17">
        <v>2014</v>
      </c>
      <c r="D109" s="11" t="s">
        <v>54</v>
      </c>
      <c r="E109" s="11" t="s">
        <v>387</v>
      </c>
      <c r="F109" s="11" t="s">
        <v>387</v>
      </c>
      <c r="G109" s="11" t="s">
        <v>449</v>
      </c>
      <c r="H109" s="11" t="s">
        <v>390</v>
      </c>
      <c r="L109" s="11">
        <v>140</v>
      </c>
      <c r="M109" s="11">
        <v>8</v>
      </c>
      <c r="N109" s="11">
        <v>132</v>
      </c>
      <c r="O109" s="11">
        <v>0.88</v>
      </c>
      <c r="P109" s="11">
        <f t="shared" si="22"/>
        <v>88</v>
      </c>
      <c r="Q109" s="11">
        <v>0.76</v>
      </c>
      <c r="R109" s="11">
        <f>Q109*100</f>
        <v>76</v>
      </c>
      <c r="S109" s="11">
        <v>0.18</v>
      </c>
      <c r="T109" s="11">
        <v>0.99</v>
      </c>
      <c r="X109" s="11">
        <v>7</v>
      </c>
      <c r="Y109" s="11">
        <v>1</v>
      </c>
      <c r="Z109" s="11">
        <v>32</v>
      </c>
      <c r="AA109" s="11">
        <v>100</v>
      </c>
      <c r="AC109" s="11" t="s">
        <v>343</v>
      </c>
      <c r="AD109" s="11" t="s">
        <v>68</v>
      </c>
    </row>
    <row r="110" spans="1:31" ht="15" customHeight="1">
      <c r="A110" s="6">
        <v>33409771</v>
      </c>
      <c r="B110" s="9" t="s">
        <v>185</v>
      </c>
      <c r="C110" s="9" t="s">
        <v>186</v>
      </c>
      <c r="D110" s="6" t="s">
        <v>54</v>
      </c>
      <c r="E110" s="20" t="s">
        <v>388</v>
      </c>
      <c r="F110" s="11" t="s">
        <v>388</v>
      </c>
      <c r="G110" s="11"/>
      <c r="H110" s="11">
        <v>17.5</v>
      </c>
      <c r="J110" s="11" t="s">
        <v>395</v>
      </c>
      <c r="K110" s="11">
        <v>1.2999999999999999E-2</v>
      </c>
      <c r="L110" s="11">
        <v>391</v>
      </c>
      <c r="M110" s="11">
        <v>62</v>
      </c>
      <c r="N110" s="11" t="s">
        <v>68</v>
      </c>
      <c r="O110" s="11">
        <v>0.77</v>
      </c>
      <c r="P110" s="11">
        <f t="shared" si="22"/>
        <v>77</v>
      </c>
      <c r="Q110" s="11"/>
      <c r="R110" s="11"/>
      <c r="S110" s="11"/>
      <c r="T110" s="11"/>
      <c r="X110" s="11">
        <f>ROUND(O110*M110,0)</f>
        <v>48</v>
      </c>
      <c r="Y110" s="11">
        <f>M110-X110</f>
        <v>14</v>
      </c>
      <c r="Z110" s="11"/>
      <c r="AA110" s="11"/>
      <c r="AB110" s="11"/>
      <c r="AC110" s="11" t="s">
        <v>343</v>
      </c>
      <c r="AD110" s="11" t="s">
        <v>68</v>
      </c>
      <c r="AE110" s="11"/>
    </row>
    <row r="111" spans="1:31" ht="14.5">
      <c r="A111" s="6">
        <v>35697331</v>
      </c>
      <c r="B111" s="6" t="s">
        <v>261</v>
      </c>
      <c r="C111" s="6">
        <v>2022</v>
      </c>
      <c r="D111" s="6" t="s">
        <v>36</v>
      </c>
      <c r="E111" s="20" t="s">
        <v>388</v>
      </c>
      <c r="F111" s="11" t="s">
        <v>410</v>
      </c>
      <c r="G111" s="11"/>
      <c r="H111" s="11">
        <v>3</v>
      </c>
      <c r="J111" s="11" t="s">
        <v>411</v>
      </c>
      <c r="L111" s="11">
        <f>M111+N111</f>
        <v>787</v>
      </c>
      <c r="M111" s="11">
        <v>489</v>
      </c>
      <c r="N111" s="11">
        <v>298</v>
      </c>
      <c r="O111" s="11">
        <v>0.73</v>
      </c>
      <c r="P111" s="11">
        <f t="shared" si="22"/>
        <v>73</v>
      </c>
      <c r="Q111" s="11">
        <v>0.72</v>
      </c>
      <c r="R111" s="11">
        <f>Q111*100</f>
        <v>72</v>
      </c>
      <c r="X111" s="11">
        <f>ROUND(O111*M111,0)</f>
        <v>357</v>
      </c>
      <c r="Y111" s="11">
        <f>M111-X111</f>
        <v>132</v>
      </c>
      <c r="Z111" s="11">
        <f>N111-AA111</f>
        <v>83</v>
      </c>
      <c r="AA111" s="11">
        <f>ROUND(Q111*N111,0)</f>
        <v>215</v>
      </c>
      <c r="AC111" s="11" t="s">
        <v>343</v>
      </c>
      <c r="AD111" s="11" t="s">
        <v>68</v>
      </c>
    </row>
    <row r="112" spans="1:31" ht="14.5">
      <c r="A112" s="6">
        <v>35091252</v>
      </c>
      <c r="B112" s="6" t="s">
        <v>261</v>
      </c>
      <c r="C112" s="6">
        <v>2022</v>
      </c>
      <c r="D112" s="6" t="s">
        <v>36</v>
      </c>
      <c r="E112" s="20" t="s">
        <v>388</v>
      </c>
      <c r="F112" s="11" t="s">
        <v>416</v>
      </c>
      <c r="G112" s="11"/>
      <c r="H112" s="11">
        <v>8</v>
      </c>
      <c r="J112" s="11" t="s">
        <v>417</v>
      </c>
      <c r="L112" s="11">
        <f>M112+N112</f>
        <v>787</v>
      </c>
      <c r="M112" s="11">
        <v>489</v>
      </c>
      <c r="N112" s="11">
        <v>298</v>
      </c>
      <c r="O112" s="11">
        <v>0.73</v>
      </c>
      <c r="P112" s="11">
        <f t="shared" si="22"/>
        <v>73</v>
      </c>
      <c r="Q112" s="11">
        <v>0.7</v>
      </c>
      <c r="R112" s="11">
        <f>Q112*100</f>
        <v>70</v>
      </c>
      <c r="X112" s="11">
        <f>ROUND(O112*M112,0)</f>
        <v>357</v>
      </c>
      <c r="Y112" s="11">
        <f>M112-X112</f>
        <v>132</v>
      </c>
      <c r="Z112" s="11">
        <f>N112-AA112</f>
        <v>89</v>
      </c>
      <c r="AA112" s="11">
        <f>ROUND(Q112*N112,0)</f>
        <v>209</v>
      </c>
      <c r="AC112" s="11" t="s">
        <v>343</v>
      </c>
      <c r="AD112" s="11" t="s">
        <v>68</v>
      </c>
    </row>
    <row r="113" spans="1:39" ht="15" customHeight="1">
      <c r="A113" s="20">
        <v>32030629</v>
      </c>
      <c r="B113" s="20" t="s">
        <v>145</v>
      </c>
      <c r="C113" s="20">
        <v>2020</v>
      </c>
      <c r="D113" s="20" t="s">
        <v>54</v>
      </c>
      <c r="E113" s="20" t="s">
        <v>388</v>
      </c>
      <c r="F113" s="20" t="s">
        <v>388</v>
      </c>
      <c r="G113" s="20"/>
      <c r="H113" s="20">
        <v>11</v>
      </c>
      <c r="I113" s="20"/>
      <c r="J113" s="20" t="s">
        <v>389</v>
      </c>
      <c r="K113" s="20"/>
      <c r="L113" s="20">
        <v>454</v>
      </c>
      <c r="M113" s="20">
        <v>114</v>
      </c>
      <c r="N113" s="20">
        <v>340</v>
      </c>
      <c r="O113" s="20">
        <v>0.77</v>
      </c>
      <c r="P113" s="20"/>
      <c r="Q113" s="20">
        <v>0.82</v>
      </c>
      <c r="R113" s="20"/>
      <c r="S113" s="20"/>
      <c r="T113" s="20"/>
      <c r="U113" s="20"/>
      <c r="V113" s="20"/>
      <c r="W113" s="20"/>
      <c r="X113" s="11">
        <f t="shared" ref="X113:X122" si="25">ROUND(O113*M113,0)</f>
        <v>88</v>
      </c>
      <c r="Y113" s="11">
        <f t="shared" ref="Y113:Y122" si="26">M113-X113</f>
        <v>26</v>
      </c>
      <c r="Z113" s="11">
        <f t="shared" ref="Z113:Z122" si="27">N113-AA113</f>
        <v>299</v>
      </c>
      <c r="AA113" s="11">
        <f t="shared" ref="AA113:AA122" si="28">ROUND(Q113*50,0)</f>
        <v>41</v>
      </c>
      <c r="AB113" s="20">
        <v>454</v>
      </c>
      <c r="AC113" s="20" t="s">
        <v>343</v>
      </c>
      <c r="AD113" s="20" t="s">
        <v>68</v>
      </c>
      <c r="AE113" s="20"/>
      <c r="AF113" s="20"/>
      <c r="AG113" s="20"/>
      <c r="AH113" s="20"/>
      <c r="AI113" s="20"/>
      <c r="AJ113" s="20"/>
      <c r="AK113" s="20"/>
      <c r="AL113" s="20"/>
      <c r="AM113" s="20"/>
    </row>
    <row r="114" spans="1:39" ht="15" customHeight="1">
      <c r="A114" s="20">
        <v>32030629</v>
      </c>
      <c r="B114" s="20" t="s">
        <v>145</v>
      </c>
      <c r="C114" s="20">
        <v>2020</v>
      </c>
      <c r="D114" s="20" t="s">
        <v>54</v>
      </c>
      <c r="E114" s="20" t="s">
        <v>388</v>
      </c>
      <c r="F114" s="20" t="s">
        <v>388</v>
      </c>
      <c r="G114" s="20"/>
      <c r="H114" s="20">
        <v>6</v>
      </c>
      <c r="I114" s="20"/>
      <c r="J114" s="20"/>
      <c r="K114" s="20"/>
      <c r="L114" s="20">
        <v>454</v>
      </c>
      <c r="M114" s="20">
        <v>114</v>
      </c>
      <c r="N114" s="20">
        <v>340</v>
      </c>
      <c r="O114" s="20">
        <v>0.93</v>
      </c>
      <c r="P114" s="20"/>
      <c r="Q114" s="11">
        <v>0.59</v>
      </c>
      <c r="R114" s="20"/>
      <c r="S114" s="20"/>
      <c r="T114" s="20"/>
      <c r="U114" s="20"/>
      <c r="V114" s="20"/>
      <c r="W114" s="20"/>
      <c r="X114" s="11">
        <f t="shared" si="25"/>
        <v>106</v>
      </c>
      <c r="Y114" s="11">
        <f t="shared" si="26"/>
        <v>8</v>
      </c>
      <c r="Z114" s="11">
        <f t="shared" si="27"/>
        <v>310</v>
      </c>
      <c r="AA114" s="11">
        <f t="shared" si="28"/>
        <v>30</v>
      </c>
      <c r="AB114" s="20">
        <v>454</v>
      </c>
      <c r="AC114" s="20" t="s">
        <v>343</v>
      </c>
      <c r="AD114" s="20" t="s">
        <v>68</v>
      </c>
      <c r="AE114" s="20"/>
      <c r="AF114" s="20"/>
      <c r="AG114" s="20"/>
      <c r="AH114" s="20"/>
      <c r="AI114" s="20"/>
      <c r="AJ114" s="20"/>
      <c r="AK114" s="20"/>
      <c r="AL114" s="20"/>
      <c r="AM114" s="20"/>
    </row>
    <row r="115" spans="1:39" ht="15" customHeight="1">
      <c r="A115" s="20">
        <v>32030629</v>
      </c>
      <c r="B115" s="20" t="s">
        <v>145</v>
      </c>
      <c r="C115" s="20">
        <v>2020</v>
      </c>
      <c r="D115" s="20" t="s">
        <v>54</v>
      </c>
      <c r="E115" s="20" t="s">
        <v>388</v>
      </c>
      <c r="F115" s="20" t="s">
        <v>388</v>
      </c>
      <c r="G115" s="20"/>
      <c r="H115" s="20">
        <v>7</v>
      </c>
      <c r="I115" s="20"/>
      <c r="J115" s="20"/>
      <c r="K115" s="20"/>
      <c r="L115" s="20">
        <v>454</v>
      </c>
      <c r="M115" s="20">
        <v>114</v>
      </c>
      <c r="N115" s="20">
        <v>340</v>
      </c>
      <c r="O115" s="20">
        <v>0.89</v>
      </c>
      <c r="P115" s="20"/>
      <c r="Q115" s="11">
        <v>0.65</v>
      </c>
      <c r="R115" s="20"/>
      <c r="S115" s="20"/>
      <c r="T115" s="20"/>
      <c r="U115" s="20"/>
      <c r="V115" s="20"/>
      <c r="W115" s="20"/>
      <c r="X115" s="11">
        <f t="shared" si="25"/>
        <v>101</v>
      </c>
      <c r="Y115" s="11">
        <f t="shared" si="26"/>
        <v>13</v>
      </c>
      <c r="Z115" s="11">
        <f t="shared" si="27"/>
        <v>307</v>
      </c>
      <c r="AA115" s="11">
        <f t="shared" si="28"/>
        <v>33</v>
      </c>
      <c r="AB115" s="20">
        <v>454</v>
      </c>
      <c r="AC115" s="20" t="s">
        <v>343</v>
      </c>
      <c r="AD115" s="20" t="s">
        <v>68</v>
      </c>
      <c r="AE115" s="20"/>
      <c r="AF115" s="20"/>
      <c r="AG115" s="20"/>
      <c r="AH115" s="20"/>
      <c r="AI115" s="20"/>
      <c r="AJ115" s="20"/>
      <c r="AK115" s="20"/>
      <c r="AL115" s="20"/>
      <c r="AM115" s="20"/>
    </row>
    <row r="116" spans="1:39" ht="15" customHeight="1">
      <c r="A116" s="20">
        <v>32030629</v>
      </c>
      <c r="B116" s="20" t="s">
        <v>145</v>
      </c>
      <c r="C116" s="20">
        <v>2020</v>
      </c>
      <c r="D116" s="20" t="s">
        <v>54</v>
      </c>
      <c r="E116" s="20" t="s">
        <v>388</v>
      </c>
      <c r="F116" s="20" t="s">
        <v>388</v>
      </c>
      <c r="G116" s="20"/>
      <c r="H116" s="20">
        <v>8</v>
      </c>
      <c r="I116" s="20"/>
      <c r="J116" s="20"/>
      <c r="K116" s="20"/>
      <c r="L116" s="20">
        <v>454</v>
      </c>
      <c r="M116" s="20">
        <v>114</v>
      </c>
      <c r="N116" s="20">
        <v>340</v>
      </c>
      <c r="O116" s="20">
        <v>0.85</v>
      </c>
      <c r="P116" s="20"/>
      <c r="Q116" s="11">
        <v>0.7</v>
      </c>
      <c r="R116" s="20"/>
      <c r="S116" s="20"/>
      <c r="T116" s="20"/>
      <c r="U116" s="20"/>
      <c r="V116" s="20"/>
      <c r="W116" s="20"/>
      <c r="X116" s="11">
        <f t="shared" si="25"/>
        <v>97</v>
      </c>
      <c r="Y116" s="11">
        <f t="shared" si="26"/>
        <v>17</v>
      </c>
      <c r="Z116" s="11">
        <f t="shared" si="27"/>
        <v>305</v>
      </c>
      <c r="AA116" s="11">
        <f t="shared" si="28"/>
        <v>35</v>
      </c>
      <c r="AB116" s="20">
        <v>454</v>
      </c>
      <c r="AC116" s="20" t="s">
        <v>343</v>
      </c>
      <c r="AD116" s="20" t="s">
        <v>68</v>
      </c>
      <c r="AE116" s="20"/>
      <c r="AF116" s="20"/>
      <c r="AG116" s="20"/>
      <c r="AH116" s="20"/>
      <c r="AI116" s="20"/>
      <c r="AJ116" s="20"/>
      <c r="AK116" s="20"/>
      <c r="AL116" s="20"/>
      <c r="AM116" s="20"/>
    </row>
    <row r="117" spans="1:39" ht="13" customHeight="1">
      <c r="A117" s="20">
        <v>32030629</v>
      </c>
      <c r="B117" s="20" t="s">
        <v>145</v>
      </c>
      <c r="C117" s="20">
        <v>2020</v>
      </c>
      <c r="D117" s="20" t="s">
        <v>54</v>
      </c>
      <c r="E117" s="20" t="s">
        <v>388</v>
      </c>
      <c r="F117" s="20" t="s">
        <v>388</v>
      </c>
      <c r="G117" s="20"/>
      <c r="H117" s="20">
        <v>9</v>
      </c>
      <c r="I117" s="20"/>
      <c r="J117" s="20"/>
      <c r="K117" s="20"/>
      <c r="L117" s="20">
        <v>454</v>
      </c>
      <c r="M117" s="20">
        <v>114</v>
      </c>
      <c r="N117" s="20">
        <v>340</v>
      </c>
      <c r="O117" s="20">
        <v>0.8</v>
      </c>
      <c r="P117" s="20"/>
      <c r="Q117" s="20">
        <v>0.76</v>
      </c>
      <c r="R117" s="20"/>
      <c r="S117" s="20"/>
      <c r="T117" s="20"/>
      <c r="U117" s="20"/>
      <c r="V117" s="20"/>
      <c r="W117" s="20"/>
      <c r="X117" s="11">
        <f t="shared" si="25"/>
        <v>91</v>
      </c>
      <c r="Y117" s="11">
        <f t="shared" si="26"/>
        <v>23</v>
      </c>
      <c r="Z117" s="11">
        <f t="shared" si="27"/>
        <v>302</v>
      </c>
      <c r="AA117" s="11">
        <f t="shared" si="28"/>
        <v>38</v>
      </c>
      <c r="AB117" s="20">
        <v>454</v>
      </c>
      <c r="AC117" s="20" t="s">
        <v>343</v>
      </c>
      <c r="AD117" s="20" t="s">
        <v>68</v>
      </c>
      <c r="AE117" s="20"/>
      <c r="AF117" s="20"/>
      <c r="AG117" s="20"/>
      <c r="AH117" s="20"/>
      <c r="AI117" s="20"/>
      <c r="AJ117" s="20"/>
      <c r="AK117" s="20"/>
      <c r="AL117" s="20"/>
      <c r="AM117" s="20"/>
    </row>
    <row r="118" spans="1:39" ht="13" customHeight="1">
      <c r="A118" s="20">
        <v>32030629</v>
      </c>
      <c r="B118" s="20" t="s">
        <v>145</v>
      </c>
      <c r="C118" s="20">
        <v>2020</v>
      </c>
      <c r="D118" s="20" t="s">
        <v>54</v>
      </c>
      <c r="E118" s="20" t="s">
        <v>388</v>
      </c>
      <c r="F118" s="20" t="s">
        <v>388</v>
      </c>
      <c r="G118" s="20"/>
      <c r="H118" s="20">
        <v>10</v>
      </c>
      <c r="I118" s="20"/>
      <c r="J118" s="20"/>
      <c r="K118" s="20"/>
      <c r="L118" s="20">
        <v>454</v>
      </c>
      <c r="M118" s="20">
        <v>114</v>
      </c>
      <c r="N118" s="20">
        <v>340</v>
      </c>
      <c r="O118" s="20">
        <v>0.8</v>
      </c>
      <c r="P118" s="20"/>
      <c r="Q118" s="11">
        <v>0.79</v>
      </c>
      <c r="R118" s="20"/>
      <c r="S118" s="20"/>
      <c r="T118" s="20"/>
      <c r="U118" s="20"/>
      <c r="V118" s="20"/>
      <c r="W118" s="20"/>
      <c r="X118" s="11">
        <f t="shared" si="25"/>
        <v>91</v>
      </c>
      <c r="Y118" s="11">
        <f t="shared" si="26"/>
        <v>23</v>
      </c>
      <c r="Z118" s="11">
        <f t="shared" si="27"/>
        <v>300</v>
      </c>
      <c r="AA118" s="11">
        <f t="shared" si="28"/>
        <v>40</v>
      </c>
      <c r="AB118" s="20">
        <v>454</v>
      </c>
      <c r="AC118" s="20" t="s">
        <v>343</v>
      </c>
      <c r="AD118" s="20" t="s">
        <v>68</v>
      </c>
      <c r="AE118" s="20"/>
      <c r="AF118" s="20"/>
      <c r="AG118" s="20"/>
      <c r="AH118" s="20"/>
      <c r="AI118" s="20"/>
      <c r="AJ118" s="20"/>
      <c r="AK118" s="20"/>
      <c r="AL118" s="20"/>
      <c r="AM118" s="20"/>
    </row>
    <row r="119" spans="1:39" ht="13" customHeight="1">
      <c r="A119" s="20">
        <v>32030629</v>
      </c>
      <c r="B119" s="20" t="s">
        <v>145</v>
      </c>
      <c r="C119" s="20">
        <v>2020</v>
      </c>
      <c r="D119" s="20" t="s">
        <v>54</v>
      </c>
      <c r="E119" s="20" t="s">
        <v>388</v>
      </c>
      <c r="F119" s="20" t="s">
        <v>388</v>
      </c>
      <c r="G119" s="20"/>
      <c r="H119" s="20">
        <v>12</v>
      </c>
      <c r="I119" s="20"/>
      <c r="J119" s="20"/>
      <c r="K119" s="20"/>
      <c r="L119" s="20">
        <v>454</v>
      </c>
      <c r="M119" s="20">
        <v>114</v>
      </c>
      <c r="N119" s="20">
        <v>340</v>
      </c>
      <c r="O119" s="20">
        <v>0.71</v>
      </c>
      <c r="P119" s="20"/>
      <c r="Q119" s="11">
        <v>0.84</v>
      </c>
      <c r="R119" s="20"/>
      <c r="S119" s="20"/>
      <c r="T119" s="20"/>
      <c r="U119" s="20"/>
      <c r="V119" s="20"/>
      <c r="W119" s="20"/>
      <c r="X119" s="11">
        <f t="shared" si="25"/>
        <v>81</v>
      </c>
      <c r="Y119" s="11">
        <f t="shared" si="26"/>
        <v>33</v>
      </c>
      <c r="Z119" s="11">
        <f t="shared" si="27"/>
        <v>298</v>
      </c>
      <c r="AA119" s="11">
        <f t="shared" si="28"/>
        <v>42</v>
      </c>
      <c r="AB119" s="20">
        <v>454</v>
      </c>
      <c r="AC119" s="20" t="s">
        <v>343</v>
      </c>
      <c r="AD119" s="20" t="s">
        <v>68</v>
      </c>
      <c r="AE119" s="20"/>
      <c r="AF119" s="20"/>
      <c r="AG119" s="20"/>
      <c r="AH119" s="20"/>
      <c r="AI119" s="20"/>
      <c r="AJ119" s="20"/>
      <c r="AK119" s="20"/>
      <c r="AL119" s="20"/>
      <c r="AM119" s="20"/>
    </row>
    <row r="120" spans="1:39" ht="13" customHeight="1">
      <c r="A120" s="20">
        <v>32030629</v>
      </c>
      <c r="B120" s="20" t="s">
        <v>145</v>
      </c>
      <c r="C120" s="20">
        <v>2020</v>
      </c>
      <c r="D120" s="20" t="s">
        <v>54</v>
      </c>
      <c r="E120" s="20" t="s">
        <v>388</v>
      </c>
      <c r="F120" s="20" t="s">
        <v>388</v>
      </c>
      <c r="G120" s="20"/>
      <c r="H120" s="20">
        <v>13</v>
      </c>
      <c r="I120" s="20"/>
      <c r="J120" s="20"/>
      <c r="K120" s="20"/>
      <c r="L120" s="20">
        <v>454</v>
      </c>
      <c r="M120" s="20">
        <v>114</v>
      </c>
      <c r="N120" s="20">
        <v>340</v>
      </c>
      <c r="O120" s="20">
        <v>0.68</v>
      </c>
      <c r="P120" s="20"/>
      <c r="Q120" s="11">
        <v>0.86</v>
      </c>
      <c r="R120" s="20"/>
      <c r="S120" s="20"/>
      <c r="T120" s="20"/>
      <c r="U120" s="20"/>
      <c r="V120" s="20"/>
      <c r="W120" s="20"/>
      <c r="X120" s="11">
        <f t="shared" si="25"/>
        <v>78</v>
      </c>
      <c r="Y120" s="11">
        <f t="shared" si="26"/>
        <v>36</v>
      </c>
      <c r="Z120" s="11">
        <f t="shared" si="27"/>
        <v>297</v>
      </c>
      <c r="AA120" s="11">
        <f t="shared" si="28"/>
        <v>43</v>
      </c>
      <c r="AB120" s="20">
        <v>454</v>
      </c>
      <c r="AC120" s="20" t="s">
        <v>343</v>
      </c>
      <c r="AD120" s="20" t="s">
        <v>68</v>
      </c>
      <c r="AE120" s="20"/>
      <c r="AF120" s="20"/>
      <c r="AG120" s="20"/>
      <c r="AH120" s="20"/>
      <c r="AI120" s="20"/>
      <c r="AJ120" s="20"/>
      <c r="AK120" s="20"/>
      <c r="AL120" s="20"/>
      <c r="AM120" s="20"/>
    </row>
    <row r="121" spans="1:39" ht="13" customHeight="1">
      <c r="A121" s="20">
        <v>32030629</v>
      </c>
      <c r="B121" s="20" t="s">
        <v>145</v>
      </c>
      <c r="C121" s="20">
        <v>2020</v>
      </c>
      <c r="D121" s="20" t="s">
        <v>54</v>
      </c>
      <c r="E121" s="20" t="s">
        <v>388</v>
      </c>
      <c r="F121" s="20" t="s">
        <v>388</v>
      </c>
      <c r="G121" s="20"/>
      <c r="H121" s="20">
        <v>14</v>
      </c>
      <c r="I121" s="20"/>
      <c r="J121" s="20"/>
      <c r="K121" s="20"/>
      <c r="L121" s="20">
        <v>454</v>
      </c>
      <c r="M121" s="20">
        <v>114</v>
      </c>
      <c r="N121" s="20">
        <v>340</v>
      </c>
      <c r="O121" s="20">
        <v>0.65</v>
      </c>
      <c r="P121" s="20"/>
      <c r="Q121" s="11">
        <v>0.88</v>
      </c>
      <c r="R121" s="20"/>
      <c r="S121" s="20"/>
      <c r="T121" s="20"/>
      <c r="U121" s="20"/>
      <c r="V121" s="20"/>
      <c r="W121" s="20"/>
      <c r="X121" s="11">
        <f t="shared" si="25"/>
        <v>74</v>
      </c>
      <c r="Y121" s="11">
        <f t="shared" si="26"/>
        <v>40</v>
      </c>
      <c r="Z121" s="11">
        <f t="shared" si="27"/>
        <v>296</v>
      </c>
      <c r="AA121" s="11">
        <f t="shared" si="28"/>
        <v>44</v>
      </c>
      <c r="AB121" s="20">
        <v>454</v>
      </c>
      <c r="AC121" s="20" t="s">
        <v>343</v>
      </c>
      <c r="AD121" s="20" t="s">
        <v>68</v>
      </c>
      <c r="AE121" s="20"/>
      <c r="AF121" s="20"/>
      <c r="AG121" s="20"/>
      <c r="AH121" s="20"/>
      <c r="AI121" s="20"/>
      <c r="AJ121" s="20"/>
      <c r="AK121" s="20"/>
      <c r="AL121" s="20"/>
      <c r="AM121" s="20"/>
    </row>
    <row r="122" spans="1:39" ht="13" customHeight="1">
      <c r="A122" s="20">
        <v>32030629</v>
      </c>
      <c r="B122" s="20" t="s">
        <v>145</v>
      </c>
      <c r="C122" s="20">
        <v>2020</v>
      </c>
      <c r="D122" s="20" t="s">
        <v>54</v>
      </c>
      <c r="E122" s="20" t="s">
        <v>388</v>
      </c>
      <c r="F122" s="20" t="s">
        <v>388</v>
      </c>
      <c r="G122" s="20"/>
      <c r="H122" s="20">
        <v>15</v>
      </c>
      <c r="I122" s="20"/>
      <c r="J122" s="20"/>
      <c r="K122" s="20"/>
      <c r="L122" s="20">
        <v>454</v>
      </c>
      <c r="M122" s="20">
        <v>114</v>
      </c>
      <c r="N122" s="20">
        <v>340</v>
      </c>
      <c r="O122" s="20">
        <v>0.61</v>
      </c>
      <c r="P122" s="20"/>
      <c r="Q122" s="11">
        <v>0.92</v>
      </c>
      <c r="R122" s="20"/>
      <c r="S122" s="20"/>
      <c r="T122" s="20"/>
      <c r="U122" s="20"/>
      <c r="V122" s="20"/>
      <c r="W122" s="20"/>
      <c r="X122" s="11">
        <f t="shared" si="25"/>
        <v>70</v>
      </c>
      <c r="Y122" s="11">
        <f t="shared" si="26"/>
        <v>44</v>
      </c>
      <c r="Z122" s="11">
        <f t="shared" si="27"/>
        <v>294</v>
      </c>
      <c r="AA122" s="11">
        <f t="shared" si="28"/>
        <v>46</v>
      </c>
      <c r="AB122" s="20">
        <v>454</v>
      </c>
      <c r="AC122" s="20" t="s">
        <v>343</v>
      </c>
      <c r="AD122" s="20" t="s">
        <v>68</v>
      </c>
      <c r="AE122" s="20"/>
      <c r="AF122" s="20"/>
      <c r="AG122" s="20"/>
      <c r="AH122" s="20"/>
      <c r="AI122" s="20"/>
      <c r="AJ122" s="20"/>
      <c r="AK122" s="20"/>
      <c r="AL122" s="20"/>
      <c r="AM122" s="20"/>
    </row>
    <row r="123" spans="1:39" ht="13" customHeight="1">
      <c r="A123" s="6" t="s">
        <v>225</v>
      </c>
      <c r="B123" s="6" t="s">
        <v>226</v>
      </c>
      <c r="C123" s="6">
        <v>2018</v>
      </c>
      <c r="D123" s="6" t="s">
        <v>36</v>
      </c>
      <c r="E123" s="6" t="s">
        <v>402</v>
      </c>
      <c r="F123" s="11" t="s">
        <v>402</v>
      </c>
      <c r="G123" s="11" t="s">
        <v>454</v>
      </c>
      <c r="H123" s="11">
        <v>8</v>
      </c>
      <c r="J123" s="11"/>
      <c r="L123" s="11">
        <f>M123+N123</f>
        <v>312</v>
      </c>
      <c r="M123" s="11">
        <v>33</v>
      </c>
      <c r="N123" s="11">
        <v>279</v>
      </c>
      <c r="O123" s="11">
        <v>0.54549999999999998</v>
      </c>
      <c r="P123" s="11">
        <f t="shared" ref="P123:P145" si="29">O123*100</f>
        <v>54.55</v>
      </c>
      <c r="Q123" s="11">
        <v>0.82840000000000003</v>
      </c>
      <c r="R123" s="11">
        <f t="shared" ref="R123:R128" si="30">Q123*100</f>
        <v>82.84</v>
      </c>
      <c r="S123" s="11">
        <v>0.28129999999999999</v>
      </c>
      <c r="T123" s="11">
        <v>0.93669999999999998</v>
      </c>
      <c r="X123" s="11">
        <v>18</v>
      </c>
      <c r="Y123" s="11">
        <f t="shared" ref="Y123:Y145" si="31">M123-X123</f>
        <v>15</v>
      </c>
      <c r="Z123" s="11">
        <f t="shared" ref="Z123:Z128" si="32">N123-AA123</f>
        <v>48</v>
      </c>
      <c r="AA123" s="11">
        <v>231</v>
      </c>
      <c r="AC123" s="11" t="s">
        <v>343</v>
      </c>
      <c r="AD123" s="11" t="s">
        <v>68</v>
      </c>
    </row>
    <row r="124" spans="1:39" ht="13" customHeight="1">
      <c r="A124" s="6" t="s">
        <v>225</v>
      </c>
      <c r="B124" s="6" t="s">
        <v>226</v>
      </c>
      <c r="C124" s="6">
        <v>2018</v>
      </c>
      <c r="D124" s="6" t="s">
        <v>36</v>
      </c>
      <c r="E124" s="6" t="s">
        <v>402</v>
      </c>
      <c r="F124" s="11" t="s">
        <v>401</v>
      </c>
      <c r="G124" s="11" t="s">
        <v>454</v>
      </c>
      <c r="H124" s="11">
        <v>8</v>
      </c>
      <c r="L124" s="11">
        <f>M124+N124</f>
        <v>312</v>
      </c>
      <c r="M124" s="11">
        <v>33</v>
      </c>
      <c r="N124" s="11">
        <v>279</v>
      </c>
      <c r="O124" s="11">
        <v>0.72729999999999995</v>
      </c>
      <c r="P124" s="11">
        <f t="shared" si="29"/>
        <v>72.72999999999999</v>
      </c>
      <c r="Q124" s="11">
        <v>0.8619</v>
      </c>
      <c r="R124" s="11">
        <f t="shared" si="30"/>
        <v>86.19</v>
      </c>
      <c r="S124" s="11">
        <v>0.39340000000000003</v>
      </c>
      <c r="T124" s="11">
        <v>0.96250000000000002</v>
      </c>
      <c r="X124" s="11">
        <v>24</v>
      </c>
      <c r="Y124" s="11">
        <f t="shared" si="31"/>
        <v>9</v>
      </c>
      <c r="Z124" s="11">
        <f t="shared" si="32"/>
        <v>39</v>
      </c>
      <c r="AA124" s="11">
        <v>240</v>
      </c>
      <c r="AC124" s="11" t="s">
        <v>343</v>
      </c>
      <c r="AD124" s="11" t="s">
        <v>68</v>
      </c>
    </row>
    <row r="125" spans="1:39" ht="13" customHeight="1">
      <c r="A125" s="6" t="s">
        <v>225</v>
      </c>
      <c r="B125" s="6" t="s">
        <v>226</v>
      </c>
      <c r="C125" s="6">
        <v>2018</v>
      </c>
      <c r="D125" s="6" t="s">
        <v>36</v>
      </c>
      <c r="E125" s="6" t="s">
        <v>402</v>
      </c>
      <c r="F125" s="11" t="s">
        <v>400</v>
      </c>
      <c r="G125" s="11" t="s">
        <v>454</v>
      </c>
      <c r="H125" s="11">
        <v>8</v>
      </c>
      <c r="L125" s="11">
        <f>M125+N125</f>
        <v>312</v>
      </c>
      <c r="M125" s="11">
        <v>33</v>
      </c>
      <c r="N125" s="11">
        <v>279</v>
      </c>
      <c r="O125" s="11">
        <v>0.81820000000000004</v>
      </c>
      <c r="P125" s="11">
        <f t="shared" si="29"/>
        <v>81.820000000000007</v>
      </c>
      <c r="Q125" s="11">
        <v>0.83150000000000002</v>
      </c>
      <c r="R125" s="11">
        <f t="shared" si="30"/>
        <v>83.15</v>
      </c>
      <c r="S125" s="11">
        <v>0.3649</v>
      </c>
      <c r="T125" s="11">
        <v>0.9748</v>
      </c>
      <c r="X125" s="11">
        <v>27</v>
      </c>
      <c r="Y125" s="11">
        <f t="shared" si="31"/>
        <v>6</v>
      </c>
      <c r="Z125" s="11">
        <f t="shared" si="32"/>
        <v>47</v>
      </c>
      <c r="AA125" s="11">
        <v>232</v>
      </c>
      <c r="AC125" s="11" t="s">
        <v>343</v>
      </c>
      <c r="AD125" s="11" t="s">
        <v>68</v>
      </c>
    </row>
    <row r="126" spans="1:39" ht="13" customHeight="1">
      <c r="A126" s="6" t="s">
        <v>225</v>
      </c>
      <c r="B126" s="6" t="s">
        <v>226</v>
      </c>
      <c r="C126" s="6">
        <v>2018</v>
      </c>
      <c r="D126" s="6" t="s">
        <v>36</v>
      </c>
      <c r="E126" s="6" t="s">
        <v>402</v>
      </c>
      <c r="F126" s="11" t="s">
        <v>399</v>
      </c>
      <c r="G126" s="11" t="s">
        <v>454</v>
      </c>
      <c r="H126" s="11">
        <v>8</v>
      </c>
      <c r="L126" s="11">
        <f>M126+N126</f>
        <v>312</v>
      </c>
      <c r="M126" s="11">
        <v>33</v>
      </c>
      <c r="N126" s="11">
        <v>279</v>
      </c>
      <c r="O126" s="11">
        <v>0.87880000000000003</v>
      </c>
      <c r="P126" s="11">
        <f t="shared" si="29"/>
        <v>87.88</v>
      </c>
      <c r="Q126" s="11">
        <v>0.80649999999999999</v>
      </c>
      <c r="R126" s="11">
        <f t="shared" si="30"/>
        <v>80.650000000000006</v>
      </c>
      <c r="S126" s="11">
        <v>0.34939999999999999</v>
      </c>
      <c r="T126" s="11">
        <v>0.98250000000000004</v>
      </c>
      <c r="X126" s="11">
        <v>29</v>
      </c>
      <c r="Y126" s="11">
        <f t="shared" si="31"/>
        <v>4</v>
      </c>
      <c r="Z126" s="11">
        <f t="shared" si="32"/>
        <v>54</v>
      </c>
      <c r="AA126" s="11">
        <v>225</v>
      </c>
      <c r="AC126" s="11" t="s">
        <v>343</v>
      </c>
      <c r="AD126" s="11" t="s">
        <v>68</v>
      </c>
    </row>
    <row r="127" spans="1:39" ht="13" customHeight="1">
      <c r="A127" s="6">
        <v>22078243</v>
      </c>
      <c r="B127" s="6" t="s">
        <v>78</v>
      </c>
      <c r="C127" s="6">
        <v>2012</v>
      </c>
      <c r="D127" s="6" t="s">
        <v>36</v>
      </c>
      <c r="E127" s="6" t="s">
        <v>402</v>
      </c>
      <c r="F127" s="11" t="s">
        <v>366</v>
      </c>
      <c r="G127" s="11" t="s">
        <v>454</v>
      </c>
      <c r="H127" s="11">
        <v>7</v>
      </c>
      <c r="J127" s="11" t="s">
        <v>455</v>
      </c>
      <c r="K127" s="11"/>
      <c r="L127" s="11">
        <v>159</v>
      </c>
      <c r="M127" s="11">
        <v>76</v>
      </c>
      <c r="N127" s="11">
        <v>85</v>
      </c>
      <c r="O127" s="11">
        <v>0.76</v>
      </c>
      <c r="P127" s="11">
        <f t="shared" si="29"/>
        <v>76</v>
      </c>
      <c r="Q127" s="11">
        <v>0.88</v>
      </c>
      <c r="R127" s="11">
        <f t="shared" si="30"/>
        <v>88</v>
      </c>
      <c r="S127" s="11">
        <v>0.85</v>
      </c>
      <c r="T127" s="11">
        <v>0.81</v>
      </c>
      <c r="X127" s="11">
        <f t="shared" ref="X127:X142" si="33">ROUND(O127*M127,0)</f>
        <v>58</v>
      </c>
      <c r="Y127" s="11">
        <f t="shared" si="31"/>
        <v>18</v>
      </c>
      <c r="Z127" s="11">
        <f t="shared" si="32"/>
        <v>10</v>
      </c>
      <c r="AA127" s="11">
        <f>ROUND(Q127*N127,0)</f>
        <v>75</v>
      </c>
      <c r="AC127" s="11" t="s">
        <v>343</v>
      </c>
      <c r="AD127" s="11" t="s">
        <v>68</v>
      </c>
    </row>
    <row r="128" spans="1:39" ht="13" customHeight="1">
      <c r="A128" s="6">
        <v>22078243</v>
      </c>
      <c r="B128" s="6" t="s">
        <v>78</v>
      </c>
      <c r="C128" s="6">
        <v>2012</v>
      </c>
      <c r="D128" s="6" t="s">
        <v>36</v>
      </c>
      <c r="E128" s="6" t="s">
        <v>402</v>
      </c>
      <c r="F128" s="29" t="s">
        <v>367</v>
      </c>
      <c r="G128" s="11" t="s">
        <v>454</v>
      </c>
      <c r="H128" s="11">
        <v>7</v>
      </c>
      <c r="J128" s="11" t="s">
        <v>456</v>
      </c>
      <c r="K128" s="11"/>
      <c r="L128" s="11">
        <v>159</v>
      </c>
      <c r="M128" s="11">
        <v>72</v>
      </c>
      <c r="N128" s="11">
        <v>80</v>
      </c>
      <c r="O128" s="11">
        <v>0.76</v>
      </c>
      <c r="P128" s="11">
        <f t="shared" si="29"/>
        <v>76</v>
      </c>
      <c r="Q128" s="11">
        <v>0.73</v>
      </c>
      <c r="R128" s="11">
        <f t="shared" si="30"/>
        <v>73</v>
      </c>
      <c r="S128" s="11">
        <v>0.71</v>
      </c>
      <c r="T128" s="11">
        <v>0.77</v>
      </c>
      <c r="X128" s="11">
        <f t="shared" si="33"/>
        <v>55</v>
      </c>
      <c r="Y128" s="11">
        <f t="shared" si="31"/>
        <v>17</v>
      </c>
      <c r="Z128" s="11">
        <f t="shared" si="32"/>
        <v>22</v>
      </c>
      <c r="AA128" s="11">
        <f>ROUND(Q128*N128,0)</f>
        <v>58</v>
      </c>
      <c r="AC128" s="11" t="s">
        <v>343</v>
      </c>
      <c r="AD128" s="11" t="s">
        <v>68</v>
      </c>
    </row>
    <row r="129" spans="1:30" ht="13" customHeight="1">
      <c r="A129" s="6">
        <v>27703719</v>
      </c>
      <c r="B129" s="6" t="s">
        <v>196</v>
      </c>
      <c r="C129" s="9" t="s">
        <v>216</v>
      </c>
      <c r="D129" s="6" t="s">
        <v>36</v>
      </c>
      <c r="E129" s="11" t="s">
        <v>398</v>
      </c>
      <c r="F129" s="11" t="s">
        <v>398</v>
      </c>
      <c r="G129" s="11"/>
      <c r="H129" s="11">
        <v>1</v>
      </c>
      <c r="M129" s="11">
        <v>94</v>
      </c>
      <c r="N129" s="11" t="s">
        <v>68</v>
      </c>
      <c r="O129" s="11">
        <v>0.98</v>
      </c>
      <c r="P129" s="11">
        <f t="shared" si="29"/>
        <v>98</v>
      </c>
      <c r="Q129" s="11" t="s">
        <v>384</v>
      </c>
      <c r="R129" s="11"/>
      <c r="X129" s="11">
        <f t="shared" si="33"/>
        <v>92</v>
      </c>
      <c r="Y129" s="11">
        <f t="shared" si="31"/>
        <v>2</v>
      </c>
      <c r="AC129" s="11" t="s">
        <v>343</v>
      </c>
      <c r="AD129" s="11" t="s">
        <v>68</v>
      </c>
    </row>
    <row r="130" spans="1:30" ht="13" customHeight="1">
      <c r="A130" s="6">
        <v>27703719</v>
      </c>
      <c r="B130" s="6" t="s">
        <v>196</v>
      </c>
      <c r="C130" s="9" t="s">
        <v>216</v>
      </c>
      <c r="D130" s="6" t="s">
        <v>36</v>
      </c>
      <c r="E130" s="11" t="s">
        <v>398</v>
      </c>
      <c r="F130" s="11" t="s">
        <v>398</v>
      </c>
      <c r="G130" s="11"/>
      <c r="H130" s="11">
        <v>2</v>
      </c>
      <c r="M130" s="11">
        <v>94</v>
      </c>
      <c r="N130" s="11" t="s">
        <v>68</v>
      </c>
      <c r="O130" s="11">
        <v>0.97</v>
      </c>
      <c r="P130" s="11">
        <f t="shared" si="29"/>
        <v>97</v>
      </c>
      <c r="Q130" s="11" t="s">
        <v>384</v>
      </c>
      <c r="R130" s="11"/>
      <c r="X130" s="11">
        <f t="shared" si="33"/>
        <v>91</v>
      </c>
      <c r="Y130" s="11">
        <f t="shared" si="31"/>
        <v>3</v>
      </c>
      <c r="AC130" s="11" t="s">
        <v>343</v>
      </c>
      <c r="AD130" s="11" t="s">
        <v>68</v>
      </c>
    </row>
    <row r="131" spans="1:30" ht="13" customHeight="1">
      <c r="A131" s="6">
        <v>27703719</v>
      </c>
      <c r="B131" s="6" t="s">
        <v>196</v>
      </c>
      <c r="C131" s="9" t="s">
        <v>216</v>
      </c>
      <c r="D131" s="6" t="s">
        <v>36</v>
      </c>
      <c r="E131" s="11" t="s">
        <v>398</v>
      </c>
      <c r="F131" s="11" t="s">
        <v>398</v>
      </c>
      <c r="G131" s="11"/>
      <c r="H131" s="11">
        <v>3</v>
      </c>
      <c r="M131" s="11">
        <v>94</v>
      </c>
      <c r="N131" s="11" t="s">
        <v>68</v>
      </c>
      <c r="O131" s="11">
        <v>0.95</v>
      </c>
      <c r="P131" s="11">
        <f t="shared" si="29"/>
        <v>95</v>
      </c>
      <c r="Q131" s="11" t="s">
        <v>384</v>
      </c>
      <c r="R131" s="11"/>
      <c r="X131" s="11">
        <f t="shared" si="33"/>
        <v>89</v>
      </c>
      <c r="Y131" s="11">
        <f t="shared" si="31"/>
        <v>5</v>
      </c>
      <c r="AC131" s="11" t="s">
        <v>343</v>
      </c>
      <c r="AD131" s="11" t="s">
        <v>68</v>
      </c>
    </row>
    <row r="132" spans="1:30" ht="13" customHeight="1">
      <c r="A132" s="6">
        <v>27703719</v>
      </c>
      <c r="B132" s="6" t="s">
        <v>196</v>
      </c>
      <c r="C132" s="9" t="s">
        <v>216</v>
      </c>
      <c r="D132" s="6" t="s">
        <v>36</v>
      </c>
      <c r="E132" s="11" t="s">
        <v>398</v>
      </c>
      <c r="F132" s="11" t="s">
        <v>398</v>
      </c>
      <c r="G132" s="11"/>
      <c r="H132" s="11">
        <v>4</v>
      </c>
      <c r="M132" s="11">
        <v>94</v>
      </c>
      <c r="N132" s="11" t="s">
        <v>68</v>
      </c>
      <c r="O132" s="11">
        <v>0.9</v>
      </c>
      <c r="P132" s="11">
        <f t="shared" si="29"/>
        <v>90</v>
      </c>
      <c r="Q132" s="11" t="s">
        <v>384</v>
      </c>
      <c r="R132" s="11"/>
      <c r="X132" s="11">
        <f t="shared" si="33"/>
        <v>85</v>
      </c>
      <c r="Y132" s="11">
        <f t="shared" si="31"/>
        <v>9</v>
      </c>
      <c r="AC132" s="11" t="s">
        <v>343</v>
      </c>
      <c r="AD132" s="11" t="s">
        <v>68</v>
      </c>
    </row>
    <row r="133" spans="1:30" ht="13" customHeight="1">
      <c r="A133" s="6">
        <v>27703719</v>
      </c>
      <c r="B133" s="6" t="s">
        <v>196</v>
      </c>
      <c r="C133" s="9" t="s">
        <v>216</v>
      </c>
      <c r="D133" s="6" t="s">
        <v>36</v>
      </c>
      <c r="E133" s="11" t="s">
        <v>398</v>
      </c>
      <c r="F133" s="11" t="s">
        <v>398</v>
      </c>
      <c r="G133" s="11"/>
      <c r="H133" s="11">
        <v>5</v>
      </c>
      <c r="M133" s="11">
        <v>94</v>
      </c>
      <c r="N133" s="11" t="s">
        <v>68</v>
      </c>
      <c r="O133" s="11">
        <v>0.83</v>
      </c>
      <c r="P133" s="11">
        <f t="shared" si="29"/>
        <v>83</v>
      </c>
      <c r="Q133" s="11" t="s">
        <v>384</v>
      </c>
      <c r="R133" s="11"/>
      <c r="X133" s="11">
        <f t="shared" si="33"/>
        <v>78</v>
      </c>
      <c r="Y133" s="11">
        <f t="shared" si="31"/>
        <v>16</v>
      </c>
      <c r="AC133" s="11" t="s">
        <v>343</v>
      </c>
      <c r="AD133" s="11" t="s">
        <v>68</v>
      </c>
    </row>
    <row r="134" spans="1:30" ht="13" customHeight="1">
      <c r="A134" s="6">
        <v>27703719</v>
      </c>
      <c r="B134" s="6" t="s">
        <v>196</v>
      </c>
      <c r="C134" s="9" t="s">
        <v>216</v>
      </c>
      <c r="D134" s="6" t="s">
        <v>36</v>
      </c>
      <c r="E134" s="11" t="s">
        <v>398</v>
      </c>
      <c r="F134" s="11" t="s">
        <v>398</v>
      </c>
      <c r="G134" s="11"/>
      <c r="H134" s="11">
        <v>6</v>
      </c>
      <c r="M134" s="11">
        <v>94</v>
      </c>
      <c r="N134" s="11" t="s">
        <v>68</v>
      </c>
      <c r="O134" s="11">
        <v>0.76</v>
      </c>
      <c r="P134" s="11">
        <f t="shared" si="29"/>
        <v>76</v>
      </c>
      <c r="Q134" s="11" t="s">
        <v>384</v>
      </c>
      <c r="R134" s="11"/>
      <c r="X134" s="11">
        <f t="shared" si="33"/>
        <v>71</v>
      </c>
      <c r="Y134" s="11">
        <f t="shared" si="31"/>
        <v>23</v>
      </c>
      <c r="AC134" s="11" t="s">
        <v>343</v>
      </c>
      <c r="AD134" s="11" t="s">
        <v>68</v>
      </c>
    </row>
    <row r="135" spans="1:30" ht="15" customHeight="1">
      <c r="A135" s="6">
        <v>27703719</v>
      </c>
      <c r="B135" s="6" t="s">
        <v>196</v>
      </c>
      <c r="C135" s="9" t="s">
        <v>216</v>
      </c>
      <c r="D135" s="6" t="s">
        <v>36</v>
      </c>
      <c r="E135" s="11" t="s">
        <v>398</v>
      </c>
      <c r="F135" s="11" t="s">
        <v>398</v>
      </c>
      <c r="G135" s="11"/>
      <c r="H135" s="11">
        <v>7</v>
      </c>
      <c r="M135" s="11">
        <v>94</v>
      </c>
      <c r="N135" s="11" t="s">
        <v>68</v>
      </c>
      <c r="O135" s="11">
        <v>0.61</v>
      </c>
      <c r="P135" s="11">
        <f t="shared" si="29"/>
        <v>61</v>
      </c>
      <c r="Q135" s="11" t="s">
        <v>384</v>
      </c>
      <c r="R135" s="11"/>
      <c r="X135" s="11">
        <f t="shared" si="33"/>
        <v>57</v>
      </c>
      <c r="Y135" s="11">
        <f t="shared" si="31"/>
        <v>37</v>
      </c>
      <c r="AC135" s="11" t="s">
        <v>343</v>
      </c>
      <c r="AD135" s="11" t="s">
        <v>68</v>
      </c>
    </row>
    <row r="136" spans="1:30" ht="15" customHeight="1">
      <c r="A136" s="6">
        <v>27703719</v>
      </c>
      <c r="B136" s="6" t="s">
        <v>196</v>
      </c>
      <c r="C136" s="9" t="s">
        <v>216</v>
      </c>
      <c r="D136" s="6" t="s">
        <v>36</v>
      </c>
      <c r="E136" s="11" t="s">
        <v>398</v>
      </c>
      <c r="F136" s="11" t="s">
        <v>398</v>
      </c>
      <c r="G136" s="11"/>
      <c r="H136" s="11">
        <v>8</v>
      </c>
      <c r="M136" s="11">
        <v>94</v>
      </c>
      <c r="N136" s="11" t="s">
        <v>68</v>
      </c>
      <c r="O136" s="11">
        <v>0.51</v>
      </c>
      <c r="P136" s="11">
        <f t="shared" si="29"/>
        <v>51</v>
      </c>
      <c r="Q136" s="11" t="s">
        <v>384</v>
      </c>
      <c r="R136" s="11"/>
      <c r="X136" s="11">
        <f t="shared" si="33"/>
        <v>48</v>
      </c>
      <c r="Y136" s="11">
        <f t="shared" si="31"/>
        <v>46</v>
      </c>
      <c r="AC136" s="11" t="s">
        <v>343</v>
      </c>
      <c r="AD136" s="11" t="s">
        <v>68</v>
      </c>
    </row>
    <row r="137" spans="1:30" ht="15" customHeight="1">
      <c r="A137" s="6">
        <v>27703719</v>
      </c>
      <c r="B137" s="6" t="s">
        <v>196</v>
      </c>
      <c r="C137" s="9" t="s">
        <v>216</v>
      </c>
      <c r="D137" s="6" t="s">
        <v>36</v>
      </c>
      <c r="E137" s="11" t="s">
        <v>398</v>
      </c>
      <c r="F137" s="11" t="s">
        <v>398</v>
      </c>
      <c r="G137" s="11"/>
      <c r="H137" s="11">
        <v>9</v>
      </c>
      <c r="M137" s="11">
        <v>94</v>
      </c>
      <c r="N137" s="11" t="s">
        <v>68</v>
      </c>
      <c r="O137" s="11">
        <v>0.37</v>
      </c>
      <c r="P137" s="11">
        <f t="shared" si="29"/>
        <v>37</v>
      </c>
      <c r="Q137" s="11" t="s">
        <v>384</v>
      </c>
      <c r="R137" s="11"/>
      <c r="X137" s="11">
        <f t="shared" si="33"/>
        <v>35</v>
      </c>
      <c r="Y137" s="11">
        <f t="shared" si="31"/>
        <v>59</v>
      </c>
      <c r="AC137" s="11" t="s">
        <v>343</v>
      </c>
      <c r="AD137" s="11" t="s">
        <v>68</v>
      </c>
    </row>
    <row r="138" spans="1:30" ht="15" customHeight="1">
      <c r="A138" s="6">
        <v>27703719</v>
      </c>
      <c r="B138" s="6" t="s">
        <v>196</v>
      </c>
      <c r="C138" s="9" t="s">
        <v>216</v>
      </c>
      <c r="D138" s="6" t="s">
        <v>36</v>
      </c>
      <c r="E138" s="11" t="s">
        <v>398</v>
      </c>
      <c r="F138" s="11" t="s">
        <v>398</v>
      </c>
      <c r="G138" s="11"/>
      <c r="H138" s="11">
        <v>10</v>
      </c>
      <c r="M138" s="11">
        <v>94</v>
      </c>
      <c r="N138" s="11" t="s">
        <v>68</v>
      </c>
      <c r="O138" s="11">
        <v>0.3</v>
      </c>
      <c r="P138" s="11">
        <f t="shared" si="29"/>
        <v>30</v>
      </c>
      <c r="Q138" s="11" t="s">
        <v>384</v>
      </c>
      <c r="R138" s="11"/>
      <c r="X138" s="11">
        <f t="shared" si="33"/>
        <v>28</v>
      </c>
      <c r="Y138" s="11">
        <f t="shared" si="31"/>
        <v>66</v>
      </c>
      <c r="AC138" s="11" t="s">
        <v>343</v>
      </c>
      <c r="AD138" s="11" t="s">
        <v>68</v>
      </c>
    </row>
    <row r="139" spans="1:30" ht="15" customHeight="1">
      <c r="A139" s="6">
        <v>27703719</v>
      </c>
      <c r="B139" s="6" t="s">
        <v>196</v>
      </c>
      <c r="C139" s="9" t="s">
        <v>216</v>
      </c>
      <c r="D139" s="6" t="s">
        <v>36</v>
      </c>
      <c r="E139" s="11" t="s">
        <v>398</v>
      </c>
      <c r="F139" s="11" t="s">
        <v>398</v>
      </c>
      <c r="G139" s="11"/>
      <c r="H139" s="11">
        <v>11</v>
      </c>
      <c r="M139" s="11">
        <v>94</v>
      </c>
      <c r="N139" s="11" t="s">
        <v>68</v>
      </c>
      <c r="O139" s="11">
        <v>0.21</v>
      </c>
      <c r="P139" s="11">
        <f t="shared" si="29"/>
        <v>21</v>
      </c>
      <c r="Q139" s="11" t="s">
        <v>384</v>
      </c>
      <c r="R139" s="11"/>
      <c r="X139" s="11">
        <f t="shared" si="33"/>
        <v>20</v>
      </c>
      <c r="Y139" s="11">
        <f t="shared" si="31"/>
        <v>74</v>
      </c>
      <c r="AC139" s="11" t="s">
        <v>343</v>
      </c>
      <c r="AD139" s="11" t="s">
        <v>68</v>
      </c>
    </row>
    <row r="140" spans="1:30" ht="15" customHeight="1">
      <c r="A140" s="6">
        <v>27703719</v>
      </c>
      <c r="B140" s="6" t="s">
        <v>196</v>
      </c>
      <c r="C140" s="9" t="s">
        <v>216</v>
      </c>
      <c r="D140" s="6" t="s">
        <v>36</v>
      </c>
      <c r="E140" s="11" t="s">
        <v>398</v>
      </c>
      <c r="F140" s="11" t="s">
        <v>398</v>
      </c>
      <c r="G140" s="11"/>
      <c r="H140" s="11">
        <v>12</v>
      </c>
      <c r="M140" s="11">
        <v>94</v>
      </c>
      <c r="N140" s="11" t="s">
        <v>68</v>
      </c>
      <c r="O140" s="11">
        <v>0.12</v>
      </c>
      <c r="P140" s="11">
        <f t="shared" si="29"/>
        <v>12</v>
      </c>
      <c r="Q140" s="11" t="s">
        <v>384</v>
      </c>
      <c r="R140" s="11"/>
      <c r="X140" s="11">
        <f t="shared" si="33"/>
        <v>11</v>
      </c>
      <c r="Y140" s="11">
        <f t="shared" si="31"/>
        <v>83</v>
      </c>
      <c r="AC140" s="11" t="s">
        <v>343</v>
      </c>
      <c r="AD140" s="11" t="s">
        <v>68</v>
      </c>
    </row>
    <row r="141" spans="1:30" ht="15" customHeight="1">
      <c r="A141" s="6">
        <v>27703719</v>
      </c>
      <c r="B141" s="6" t="s">
        <v>196</v>
      </c>
      <c r="C141" s="9" t="s">
        <v>216</v>
      </c>
      <c r="D141" s="6" t="s">
        <v>36</v>
      </c>
      <c r="E141" s="11" t="s">
        <v>398</v>
      </c>
      <c r="F141" s="11" t="s">
        <v>398</v>
      </c>
      <c r="G141" s="11"/>
      <c r="H141" s="11">
        <v>13</v>
      </c>
      <c r="M141" s="11">
        <v>94</v>
      </c>
      <c r="N141" s="11" t="s">
        <v>68</v>
      </c>
      <c r="O141" s="11">
        <v>0.04</v>
      </c>
      <c r="P141" s="11">
        <f t="shared" si="29"/>
        <v>4</v>
      </c>
      <c r="Q141" s="11" t="s">
        <v>384</v>
      </c>
      <c r="R141" s="11"/>
      <c r="X141" s="11">
        <f t="shared" si="33"/>
        <v>4</v>
      </c>
      <c r="Y141" s="11">
        <f t="shared" si="31"/>
        <v>90</v>
      </c>
      <c r="AC141" s="11" t="s">
        <v>343</v>
      </c>
      <c r="AD141" s="11" t="s">
        <v>68</v>
      </c>
    </row>
    <row r="142" spans="1:30" ht="15" customHeight="1">
      <c r="A142" s="6">
        <v>27703719</v>
      </c>
      <c r="B142" s="6" t="s">
        <v>196</v>
      </c>
      <c r="C142" s="9" t="s">
        <v>216</v>
      </c>
      <c r="D142" s="6" t="s">
        <v>36</v>
      </c>
      <c r="E142" s="11" t="s">
        <v>398</v>
      </c>
      <c r="F142" s="11" t="s">
        <v>398</v>
      </c>
      <c r="G142" s="11"/>
      <c r="H142" s="11">
        <v>14</v>
      </c>
      <c r="M142" s="11">
        <v>94</v>
      </c>
      <c r="N142" s="11" t="s">
        <v>68</v>
      </c>
      <c r="O142" s="11">
        <v>0.02</v>
      </c>
      <c r="P142" s="11">
        <f t="shared" si="29"/>
        <v>2</v>
      </c>
      <c r="Q142" s="11" t="s">
        <v>384</v>
      </c>
      <c r="R142" s="11"/>
      <c r="X142" s="11">
        <f t="shared" si="33"/>
        <v>2</v>
      </c>
      <c r="Y142" s="11">
        <f t="shared" si="31"/>
        <v>92</v>
      </c>
      <c r="AC142" s="11" t="s">
        <v>343</v>
      </c>
      <c r="AD142" s="11" t="s">
        <v>68</v>
      </c>
    </row>
    <row r="143" spans="1:30" ht="15" customHeight="1">
      <c r="A143" s="6">
        <v>17906247</v>
      </c>
      <c r="B143" s="6" t="s">
        <v>221</v>
      </c>
      <c r="C143" s="6">
        <v>2007</v>
      </c>
      <c r="D143" s="6" t="s">
        <v>36</v>
      </c>
      <c r="E143" s="11" t="s">
        <v>398</v>
      </c>
      <c r="F143" s="11" t="s">
        <v>398</v>
      </c>
      <c r="G143" s="11"/>
      <c r="H143" s="11">
        <v>6</v>
      </c>
      <c r="L143" s="11">
        <v>127</v>
      </c>
      <c r="M143" s="11">
        <v>114</v>
      </c>
      <c r="N143" s="11">
        <v>13</v>
      </c>
      <c r="O143" s="11">
        <v>0.97</v>
      </c>
      <c r="P143" s="11">
        <f t="shared" si="29"/>
        <v>97</v>
      </c>
      <c r="Q143" s="11">
        <v>0.52</v>
      </c>
      <c r="R143" s="11">
        <f>Q143*100</f>
        <v>52</v>
      </c>
      <c r="X143" s="11">
        <f>ROUND(0.97*M143,0)</f>
        <v>111</v>
      </c>
      <c r="Y143" s="11">
        <f t="shared" si="31"/>
        <v>3</v>
      </c>
      <c r="Z143" s="11">
        <f>N143-AA143</f>
        <v>6</v>
      </c>
      <c r="AA143" s="11">
        <f>ROUND(0.52*13,0)</f>
        <v>7</v>
      </c>
      <c r="AC143" s="11" t="s">
        <v>343</v>
      </c>
      <c r="AD143" s="11" t="s">
        <v>68</v>
      </c>
    </row>
    <row r="144" spans="1:30" ht="15" customHeight="1">
      <c r="A144" s="11">
        <v>37431399</v>
      </c>
      <c r="B144" s="11" t="s">
        <v>53</v>
      </c>
      <c r="C144" s="11">
        <v>2021</v>
      </c>
      <c r="D144" s="11" t="s">
        <v>54</v>
      </c>
      <c r="E144" s="11" t="s">
        <v>443</v>
      </c>
      <c r="F144" s="11" t="s">
        <v>350</v>
      </c>
      <c r="G144" s="11" t="s">
        <v>454</v>
      </c>
      <c r="H144" s="11">
        <v>1</v>
      </c>
      <c r="I144" s="11" t="s">
        <v>345</v>
      </c>
      <c r="J144" s="11" t="s">
        <v>349</v>
      </c>
      <c r="K144" s="11"/>
      <c r="L144" s="11">
        <f t="shared" ref="L144:L155" si="34">M144+N144</f>
        <v>330</v>
      </c>
      <c r="M144" s="11">
        <v>166</v>
      </c>
      <c r="N144" s="11">
        <v>164</v>
      </c>
      <c r="O144" s="11">
        <v>0.92</v>
      </c>
      <c r="P144" s="11">
        <f t="shared" si="29"/>
        <v>92</v>
      </c>
      <c r="Q144" s="11">
        <v>0.92</v>
      </c>
      <c r="R144" s="11">
        <f>Q144*100</f>
        <v>92</v>
      </c>
      <c r="S144" s="11">
        <f>ROUND(X144/(X144+Z144), 2)</f>
        <v>0.92</v>
      </c>
      <c r="T144" s="11">
        <f>ROUND(AA144/(AA144+Y144), 2)</f>
        <v>0.92</v>
      </c>
      <c r="U144" s="11">
        <v>0.92</v>
      </c>
      <c r="V144" s="11"/>
      <c r="W144" s="11">
        <f>ROUND((X144+AA144)/L144, 2)</f>
        <v>0.92</v>
      </c>
      <c r="X144" s="11">
        <v>153</v>
      </c>
      <c r="Y144" s="11">
        <f t="shared" si="31"/>
        <v>13</v>
      </c>
      <c r="Z144" s="11">
        <f>N144-AA144</f>
        <v>13</v>
      </c>
      <c r="AA144" s="11">
        <v>151</v>
      </c>
      <c r="AB144" s="11">
        <f>SUM(X144:AA144)</f>
        <v>330</v>
      </c>
      <c r="AC144" s="11" t="s">
        <v>343</v>
      </c>
      <c r="AD144" s="11" t="s">
        <v>68</v>
      </c>
    </row>
    <row r="145" spans="1:30" ht="15" customHeight="1">
      <c r="A145" s="11">
        <v>37431399</v>
      </c>
      <c r="B145" s="11" t="s">
        <v>53</v>
      </c>
      <c r="C145" s="11">
        <v>2021</v>
      </c>
      <c r="D145" s="11" t="s">
        <v>54</v>
      </c>
      <c r="E145" s="11" t="s">
        <v>443</v>
      </c>
      <c r="F145" s="11" t="s">
        <v>350</v>
      </c>
      <c r="G145" s="11" t="s">
        <v>454</v>
      </c>
      <c r="H145" s="11">
        <v>1</v>
      </c>
      <c r="I145" s="11" t="s">
        <v>347</v>
      </c>
      <c r="K145" s="11"/>
      <c r="L145" s="11">
        <f t="shared" si="34"/>
        <v>411</v>
      </c>
      <c r="M145" s="11">
        <v>184</v>
      </c>
      <c r="N145" s="11">
        <v>227</v>
      </c>
      <c r="O145" s="11">
        <v>0.88</v>
      </c>
      <c r="P145" s="11">
        <f t="shared" si="29"/>
        <v>88</v>
      </c>
      <c r="Q145" s="11">
        <v>0.88</v>
      </c>
      <c r="R145" s="11">
        <f>Q145*100</f>
        <v>88</v>
      </c>
      <c r="S145" s="11">
        <f>ROUND(X145/(X145+Z145), 2)</f>
        <v>0.86</v>
      </c>
      <c r="T145" s="11">
        <f>ROUND(AA145/(AA145+Y145), 2)</f>
        <v>0.9</v>
      </c>
      <c r="U145" s="11">
        <v>0.88</v>
      </c>
      <c r="V145" s="11"/>
      <c r="W145" s="11">
        <f>ROUND((X145+AA145)/L145, 2)</f>
        <v>0.88</v>
      </c>
      <c r="X145" s="11">
        <v>162</v>
      </c>
      <c r="Y145" s="11">
        <f t="shared" si="31"/>
        <v>22</v>
      </c>
      <c r="Z145" s="11">
        <f>N145-AA145</f>
        <v>27</v>
      </c>
      <c r="AA145" s="11">
        <v>200</v>
      </c>
      <c r="AB145" s="11">
        <f>SUM(X145:AA145)</f>
        <v>411</v>
      </c>
      <c r="AC145" s="11" t="s">
        <v>343</v>
      </c>
      <c r="AD145" s="11" t="s">
        <v>68</v>
      </c>
    </row>
    <row r="146" spans="1:30" ht="15" customHeight="1">
      <c r="A146" s="11">
        <v>37431399</v>
      </c>
      <c r="B146" s="11" t="s">
        <v>53</v>
      </c>
      <c r="C146" s="11">
        <v>2021</v>
      </c>
      <c r="D146" s="11" t="s">
        <v>54</v>
      </c>
      <c r="E146" s="11" t="s">
        <v>443</v>
      </c>
      <c r="F146" s="11" t="s">
        <v>350</v>
      </c>
      <c r="G146" s="11" t="s">
        <v>454</v>
      </c>
      <c r="H146" s="11">
        <v>1</v>
      </c>
      <c r="I146" s="11" t="s">
        <v>351</v>
      </c>
      <c r="J146" s="11" t="s">
        <v>359</v>
      </c>
      <c r="K146" s="11"/>
      <c r="L146" s="11">
        <f t="shared" si="34"/>
        <v>1170</v>
      </c>
      <c r="M146" s="11">
        <v>350</v>
      </c>
      <c r="N146" s="11">
        <v>820</v>
      </c>
      <c r="U146" s="11">
        <v>0.66</v>
      </c>
      <c r="AC146" s="11" t="s">
        <v>343</v>
      </c>
      <c r="AD146" s="11" t="s">
        <v>68</v>
      </c>
    </row>
    <row r="147" spans="1:30" ht="15" customHeight="1">
      <c r="A147" s="11">
        <v>37431399</v>
      </c>
      <c r="B147" s="11" t="s">
        <v>53</v>
      </c>
      <c r="C147" s="11">
        <v>2021</v>
      </c>
      <c r="D147" s="11" t="s">
        <v>54</v>
      </c>
      <c r="E147" s="11" t="s">
        <v>443</v>
      </c>
      <c r="F147" s="11" t="s">
        <v>350</v>
      </c>
      <c r="G147" s="11" t="s">
        <v>454</v>
      </c>
      <c r="H147" s="11">
        <v>1</v>
      </c>
      <c r="I147" s="11" t="s">
        <v>353</v>
      </c>
      <c r="J147" s="11" t="s">
        <v>360</v>
      </c>
      <c r="K147" s="11"/>
      <c r="L147" s="11">
        <f t="shared" si="34"/>
        <v>1144</v>
      </c>
      <c r="M147" s="11">
        <v>350</v>
      </c>
      <c r="N147" s="11">
        <v>794</v>
      </c>
      <c r="U147" s="11">
        <v>0.56000000000000005</v>
      </c>
      <c r="AC147" s="11" t="s">
        <v>343</v>
      </c>
      <c r="AD147" s="11" t="s">
        <v>68</v>
      </c>
    </row>
    <row r="148" spans="1:30" ht="15" customHeight="1">
      <c r="A148" s="11">
        <v>37431399</v>
      </c>
      <c r="B148" s="11" t="s">
        <v>53</v>
      </c>
      <c r="C148" s="11">
        <v>2021</v>
      </c>
      <c r="D148" s="11" t="s">
        <v>54</v>
      </c>
      <c r="E148" s="11" t="s">
        <v>443</v>
      </c>
      <c r="F148" s="11" t="s">
        <v>348</v>
      </c>
      <c r="G148" s="11" t="s">
        <v>454</v>
      </c>
      <c r="H148" s="11">
        <v>2</v>
      </c>
      <c r="I148" s="11" t="s">
        <v>345</v>
      </c>
      <c r="J148" s="11" t="s">
        <v>349</v>
      </c>
      <c r="K148" s="11"/>
      <c r="L148" s="11">
        <f t="shared" si="34"/>
        <v>330</v>
      </c>
      <c r="M148" s="11">
        <v>166</v>
      </c>
      <c r="N148" s="11">
        <v>164</v>
      </c>
      <c r="O148" s="11">
        <v>0.9</v>
      </c>
      <c r="P148" s="11">
        <f>O148*100</f>
        <v>90</v>
      </c>
      <c r="Q148" s="11">
        <v>0.96</v>
      </c>
      <c r="R148" s="11">
        <f>Q148*100</f>
        <v>96</v>
      </c>
      <c r="S148" s="11">
        <f>ROUND(X148/(X148+Z148), 2)</f>
        <v>0.96</v>
      </c>
      <c r="T148" s="11">
        <f>ROUND(AA148/(AA148+Y148), 2)</f>
        <v>0.91</v>
      </c>
      <c r="U148" s="11">
        <v>0.93</v>
      </c>
      <c r="V148" s="11"/>
      <c r="W148" s="11">
        <f>ROUND((X148+AA148)/L148, 2)</f>
        <v>0.93</v>
      </c>
      <c r="X148" s="11">
        <v>150</v>
      </c>
      <c r="Y148" s="11">
        <f>M148-X148</f>
        <v>16</v>
      </c>
      <c r="Z148" s="11">
        <f>N148-AA148</f>
        <v>6</v>
      </c>
      <c r="AA148" s="11">
        <v>158</v>
      </c>
      <c r="AB148" s="11">
        <f>SUM(X148:AA148)</f>
        <v>330</v>
      </c>
      <c r="AC148" s="11" t="s">
        <v>343</v>
      </c>
      <c r="AD148" s="11" t="s">
        <v>68</v>
      </c>
    </row>
    <row r="149" spans="1:30" ht="15" customHeight="1">
      <c r="A149" s="11">
        <v>37431399</v>
      </c>
      <c r="B149" s="11" t="s">
        <v>53</v>
      </c>
      <c r="C149" s="11">
        <v>2021</v>
      </c>
      <c r="D149" s="11" t="s">
        <v>54</v>
      </c>
      <c r="E149" s="11" t="s">
        <v>443</v>
      </c>
      <c r="F149" s="11" t="s">
        <v>348</v>
      </c>
      <c r="G149" s="11" t="s">
        <v>454</v>
      </c>
      <c r="H149" s="11">
        <v>2</v>
      </c>
      <c r="I149" s="11" t="s">
        <v>347</v>
      </c>
      <c r="K149" s="11"/>
      <c r="L149" s="11">
        <f t="shared" si="34"/>
        <v>411</v>
      </c>
      <c r="M149" s="11">
        <v>184</v>
      </c>
      <c r="N149" s="11">
        <v>227</v>
      </c>
      <c r="O149" s="11">
        <v>0.87</v>
      </c>
      <c r="P149" s="11">
        <f>O149*100</f>
        <v>87</v>
      </c>
      <c r="Q149" s="11">
        <v>0.93</v>
      </c>
      <c r="R149" s="11">
        <f>Q149*100</f>
        <v>93</v>
      </c>
      <c r="S149" s="11">
        <f>ROUND(X149/(X149+Z149), 2)</f>
        <v>0.91</v>
      </c>
      <c r="T149" s="11">
        <f>ROUND(AA149/(AA149+Y149), 2)</f>
        <v>0.9</v>
      </c>
      <c r="U149" s="11">
        <v>0.9</v>
      </c>
      <c r="V149" s="11"/>
      <c r="W149" s="11">
        <f>ROUND((X149+AA149)/L149, 2)</f>
        <v>0.91</v>
      </c>
      <c r="X149" s="11">
        <v>161</v>
      </c>
      <c r="Y149" s="11">
        <f>M149-X149</f>
        <v>23</v>
      </c>
      <c r="Z149" s="11">
        <f>N149-AA149</f>
        <v>15</v>
      </c>
      <c r="AA149" s="11">
        <v>212</v>
      </c>
      <c r="AB149" s="11">
        <f>SUM(X149:AA149)</f>
        <v>411</v>
      </c>
      <c r="AC149" s="11" t="s">
        <v>343</v>
      </c>
      <c r="AD149" s="11" t="s">
        <v>68</v>
      </c>
    </row>
    <row r="150" spans="1:30" ht="15" customHeight="1">
      <c r="A150" s="11">
        <v>37431399</v>
      </c>
      <c r="B150" s="11" t="s">
        <v>53</v>
      </c>
      <c r="C150" s="11">
        <v>2021</v>
      </c>
      <c r="D150" s="11" t="s">
        <v>54</v>
      </c>
      <c r="E150" s="11" t="s">
        <v>443</v>
      </c>
      <c r="F150" s="11" t="s">
        <v>348</v>
      </c>
      <c r="G150" s="11" t="s">
        <v>454</v>
      </c>
      <c r="H150" s="11">
        <v>2</v>
      </c>
      <c r="I150" s="11" t="s">
        <v>353</v>
      </c>
      <c r="J150" s="11" t="s">
        <v>358</v>
      </c>
      <c r="K150" s="11"/>
      <c r="L150" s="11">
        <f t="shared" si="34"/>
        <v>1144</v>
      </c>
      <c r="M150" s="11">
        <v>350</v>
      </c>
      <c r="N150" s="11">
        <v>794</v>
      </c>
      <c r="U150" s="11">
        <v>0.62</v>
      </c>
      <c r="AC150" s="11" t="s">
        <v>343</v>
      </c>
      <c r="AD150" s="11" t="s">
        <v>68</v>
      </c>
    </row>
    <row r="151" spans="1:30" ht="15" customHeight="1">
      <c r="A151" s="11">
        <v>37431399</v>
      </c>
      <c r="B151" s="11" t="s">
        <v>53</v>
      </c>
      <c r="C151" s="11">
        <v>2021</v>
      </c>
      <c r="D151" s="11" t="s">
        <v>54</v>
      </c>
      <c r="E151" s="11" t="s">
        <v>443</v>
      </c>
      <c r="F151" s="11" t="s">
        <v>355</v>
      </c>
      <c r="G151" s="11" t="s">
        <v>454</v>
      </c>
      <c r="H151" s="11" t="s">
        <v>356</v>
      </c>
      <c r="I151" s="11" t="s">
        <v>351</v>
      </c>
      <c r="J151" s="11" t="s">
        <v>357</v>
      </c>
      <c r="K151" s="11"/>
      <c r="L151" s="11">
        <f t="shared" si="34"/>
        <v>1170</v>
      </c>
      <c r="M151" s="11">
        <v>350</v>
      </c>
      <c r="N151" s="11">
        <v>820</v>
      </c>
      <c r="U151" s="11">
        <v>0.73</v>
      </c>
      <c r="AC151" s="11" t="s">
        <v>343</v>
      </c>
      <c r="AD151" s="11" t="s">
        <v>68</v>
      </c>
    </row>
    <row r="152" spans="1:30" ht="15" customHeight="1">
      <c r="A152" s="11">
        <v>37431399</v>
      </c>
      <c r="B152" s="11" t="s">
        <v>53</v>
      </c>
      <c r="C152" s="11">
        <v>2021</v>
      </c>
      <c r="D152" s="11" t="s">
        <v>54</v>
      </c>
      <c r="E152" s="11" t="s">
        <v>443</v>
      </c>
      <c r="F152" s="11" t="s">
        <v>344</v>
      </c>
      <c r="G152" s="11" t="s">
        <v>454</v>
      </c>
      <c r="H152" s="11">
        <v>1</v>
      </c>
      <c r="I152" s="11" t="s">
        <v>345</v>
      </c>
      <c r="J152" s="11" t="s">
        <v>346</v>
      </c>
      <c r="K152" s="11"/>
      <c r="L152" s="11">
        <f t="shared" si="34"/>
        <v>330</v>
      </c>
      <c r="M152" s="11">
        <v>166</v>
      </c>
      <c r="N152" s="11">
        <v>164</v>
      </c>
      <c r="O152" s="11">
        <v>0.77</v>
      </c>
      <c r="P152" s="11">
        <f>O152*100</f>
        <v>77</v>
      </c>
      <c r="Q152" s="11">
        <v>0.98</v>
      </c>
      <c r="R152" s="11">
        <f>Q152*100</f>
        <v>98</v>
      </c>
      <c r="S152" s="11">
        <f>ROUND(X152/(X152+Z152), 2)</f>
        <v>0.98</v>
      </c>
      <c r="T152" s="11">
        <f>ROUND(AA152/(AA152+Y152), 2)</f>
        <v>0.81</v>
      </c>
      <c r="U152" s="11">
        <v>0.87</v>
      </c>
      <c r="V152" s="11"/>
      <c r="W152" s="11">
        <f>ROUND((X152+AA152)/L152, 2)</f>
        <v>0.88</v>
      </c>
      <c r="X152" s="11">
        <v>128</v>
      </c>
      <c r="Y152" s="11">
        <f>M152-X152</f>
        <v>38</v>
      </c>
      <c r="Z152" s="11">
        <f>N152-AA152</f>
        <v>3</v>
      </c>
      <c r="AA152" s="11">
        <v>161</v>
      </c>
      <c r="AB152" s="11">
        <f>SUM(X152:AA152)</f>
        <v>330</v>
      </c>
      <c r="AC152" s="11" t="s">
        <v>343</v>
      </c>
      <c r="AD152" s="11" t="s">
        <v>68</v>
      </c>
    </row>
    <row r="153" spans="1:30" ht="15" customHeight="1">
      <c r="A153" s="11">
        <v>37431399</v>
      </c>
      <c r="B153" s="11" t="s">
        <v>53</v>
      </c>
      <c r="C153" s="11">
        <v>2021</v>
      </c>
      <c r="D153" s="11" t="s">
        <v>54</v>
      </c>
      <c r="E153" s="11" t="s">
        <v>443</v>
      </c>
      <c r="F153" s="11" t="s">
        <v>344</v>
      </c>
      <c r="G153" s="11" t="s">
        <v>454</v>
      </c>
      <c r="H153" s="11">
        <v>1</v>
      </c>
      <c r="I153" s="11" t="s">
        <v>347</v>
      </c>
      <c r="K153" s="11"/>
      <c r="L153" s="11">
        <f t="shared" si="34"/>
        <v>411</v>
      </c>
      <c r="M153" s="11">
        <v>184</v>
      </c>
      <c r="N153" s="11">
        <v>227</v>
      </c>
      <c r="O153" s="11">
        <v>0.78</v>
      </c>
      <c r="P153" s="11">
        <f>O153*100</f>
        <v>78</v>
      </c>
      <c r="Q153" s="11">
        <v>0.91</v>
      </c>
      <c r="R153" s="11">
        <f>Q153*100</f>
        <v>91</v>
      </c>
      <c r="S153" s="11">
        <f>ROUND(X153/(X153+Z153), 2)</f>
        <v>0.88</v>
      </c>
      <c r="T153" s="11">
        <f>ROUND(AA153/(AA153+Y153), 2)</f>
        <v>0.84</v>
      </c>
      <c r="U153" s="11">
        <v>0.85</v>
      </c>
      <c r="V153" s="11"/>
      <c r="W153" s="11">
        <f>ROUND((X153+AA153)/L153, 2)</f>
        <v>0.85</v>
      </c>
      <c r="X153" s="11">
        <v>144</v>
      </c>
      <c r="Y153" s="11">
        <f>M153-X153</f>
        <v>40</v>
      </c>
      <c r="Z153" s="11">
        <f>N153-AA153</f>
        <v>20</v>
      </c>
      <c r="AA153" s="11">
        <v>207</v>
      </c>
      <c r="AB153" s="11">
        <f>SUM(X153:AA153)</f>
        <v>411</v>
      </c>
      <c r="AC153" s="11" t="s">
        <v>343</v>
      </c>
      <c r="AD153" s="11" t="s">
        <v>68</v>
      </c>
    </row>
    <row r="154" spans="1:30" ht="15" customHeight="1">
      <c r="A154" s="11">
        <v>37431399</v>
      </c>
      <c r="B154" s="11" t="s">
        <v>53</v>
      </c>
      <c r="C154" s="11">
        <v>2021</v>
      </c>
      <c r="D154" s="11" t="s">
        <v>54</v>
      </c>
      <c r="E154" s="11" t="s">
        <v>443</v>
      </c>
      <c r="F154" s="11" t="s">
        <v>344</v>
      </c>
      <c r="G154" s="11" t="s">
        <v>454</v>
      </c>
      <c r="H154" s="11">
        <v>1</v>
      </c>
      <c r="I154" s="11" t="s">
        <v>351</v>
      </c>
      <c r="J154" s="11" t="s">
        <v>352</v>
      </c>
      <c r="K154" s="11"/>
      <c r="L154" s="11">
        <f t="shared" si="34"/>
        <v>1170</v>
      </c>
      <c r="M154" s="11">
        <v>350</v>
      </c>
      <c r="N154" s="11">
        <v>820</v>
      </c>
      <c r="U154" s="11">
        <v>0.77</v>
      </c>
      <c r="AC154" s="11" t="s">
        <v>343</v>
      </c>
      <c r="AD154" s="11" t="s">
        <v>68</v>
      </c>
    </row>
    <row r="155" spans="1:30" ht="15" customHeight="1">
      <c r="A155" s="11">
        <v>37431399</v>
      </c>
      <c r="B155" s="11" t="s">
        <v>53</v>
      </c>
      <c r="C155" s="11">
        <v>2021</v>
      </c>
      <c r="D155" s="11" t="s">
        <v>54</v>
      </c>
      <c r="E155" s="11" t="s">
        <v>443</v>
      </c>
      <c r="F155" s="11" t="s">
        <v>344</v>
      </c>
      <c r="G155" s="11" t="s">
        <v>454</v>
      </c>
      <c r="H155" s="11">
        <v>1</v>
      </c>
      <c r="I155" s="11" t="s">
        <v>353</v>
      </c>
      <c r="J155" s="11" t="s">
        <v>354</v>
      </c>
      <c r="K155" s="11"/>
      <c r="L155" s="11">
        <f t="shared" si="34"/>
        <v>1144</v>
      </c>
      <c r="M155" s="11">
        <v>350</v>
      </c>
      <c r="N155" s="11">
        <v>794</v>
      </c>
      <c r="U155" s="11">
        <v>0.71</v>
      </c>
      <c r="AC155" s="11" t="s">
        <v>343</v>
      </c>
      <c r="AD155" s="11" t="s">
        <v>68</v>
      </c>
    </row>
    <row r="156" spans="1:30" ht="16" customHeight="1">
      <c r="A156" s="11">
        <v>34293000</v>
      </c>
      <c r="B156" s="6" t="s">
        <v>89</v>
      </c>
      <c r="C156" s="6">
        <v>2021</v>
      </c>
      <c r="D156" s="11" t="s">
        <v>54</v>
      </c>
      <c r="E156" s="11" t="s">
        <v>378</v>
      </c>
      <c r="F156" s="11" t="s">
        <v>378</v>
      </c>
      <c r="G156" s="11"/>
      <c r="H156" s="11">
        <v>1</v>
      </c>
      <c r="J156" s="11"/>
      <c r="K156" s="11"/>
      <c r="L156" s="11">
        <v>139</v>
      </c>
      <c r="M156" s="11">
        <v>8</v>
      </c>
      <c r="N156" s="11">
        <f t="shared" ref="N156:N166" si="35">L156-M156</f>
        <v>131</v>
      </c>
      <c r="O156" s="11">
        <v>1</v>
      </c>
      <c r="P156" s="11">
        <f t="shared" ref="P156:P166" si="36">O156*100</f>
        <v>100</v>
      </c>
      <c r="Q156" s="11">
        <v>7.6300000000000007E-2</v>
      </c>
      <c r="R156" s="11">
        <f t="shared" ref="R156:R166" si="37">Q156*100</f>
        <v>7.6300000000000008</v>
      </c>
      <c r="S156" s="30">
        <v>6.2E-2</v>
      </c>
      <c r="T156" s="11">
        <v>1</v>
      </c>
      <c r="X156" s="11">
        <f t="shared" ref="X156:X166" si="38">ROUND(O156*M156,0)</f>
        <v>8</v>
      </c>
      <c r="Y156" s="11">
        <f t="shared" ref="Y156:Y166" si="39">M156-X156</f>
        <v>0</v>
      </c>
      <c r="Z156" s="11">
        <f t="shared" ref="Z156:Z166" si="40">N156-AA156</f>
        <v>121</v>
      </c>
      <c r="AA156" s="11">
        <f t="shared" ref="AA156:AA166" si="41">ROUND(Q156*N156,0)</f>
        <v>10</v>
      </c>
      <c r="AB156" s="11">
        <f t="shared" ref="AB156:AB166" si="42">X156+Y156+Z156+AA156</f>
        <v>139</v>
      </c>
      <c r="AC156" s="11" t="s">
        <v>343</v>
      </c>
      <c r="AD156" s="11" t="s">
        <v>68</v>
      </c>
    </row>
    <row r="157" spans="1:30" ht="15.75" customHeight="1">
      <c r="A157" s="11">
        <v>34293000</v>
      </c>
      <c r="B157" s="6" t="s">
        <v>89</v>
      </c>
      <c r="C157" s="6">
        <v>2021</v>
      </c>
      <c r="D157" s="11" t="s">
        <v>54</v>
      </c>
      <c r="E157" s="11" t="s">
        <v>378</v>
      </c>
      <c r="F157" s="11" t="s">
        <v>378</v>
      </c>
      <c r="G157" s="11"/>
      <c r="H157" s="11">
        <v>2</v>
      </c>
      <c r="J157" s="11"/>
      <c r="K157" s="11"/>
      <c r="L157" s="11">
        <v>139</v>
      </c>
      <c r="M157" s="11">
        <v>8</v>
      </c>
      <c r="N157" s="11">
        <f t="shared" si="35"/>
        <v>131</v>
      </c>
      <c r="O157" s="11">
        <v>0.875</v>
      </c>
      <c r="P157" s="11">
        <f t="shared" si="36"/>
        <v>87.5</v>
      </c>
      <c r="Q157" s="11">
        <v>0.20610000000000001</v>
      </c>
      <c r="R157" s="11">
        <f t="shared" si="37"/>
        <v>20.61</v>
      </c>
      <c r="S157" s="11">
        <v>6.3E-2</v>
      </c>
      <c r="T157" s="11">
        <v>0.96399999999999997</v>
      </c>
      <c r="X157" s="11">
        <f t="shared" si="38"/>
        <v>7</v>
      </c>
      <c r="Y157" s="11">
        <f t="shared" si="39"/>
        <v>1</v>
      </c>
      <c r="Z157" s="11">
        <f t="shared" si="40"/>
        <v>104</v>
      </c>
      <c r="AA157" s="11">
        <f t="shared" si="41"/>
        <v>27</v>
      </c>
      <c r="AB157" s="11">
        <f t="shared" si="42"/>
        <v>139</v>
      </c>
      <c r="AC157" s="11" t="s">
        <v>343</v>
      </c>
      <c r="AD157" s="11" t="s">
        <v>68</v>
      </c>
    </row>
    <row r="158" spans="1:30" ht="15.75" customHeight="1">
      <c r="A158" s="11">
        <v>34293000</v>
      </c>
      <c r="B158" s="6" t="s">
        <v>89</v>
      </c>
      <c r="C158" s="6">
        <v>2021</v>
      </c>
      <c r="D158" s="11" t="s">
        <v>54</v>
      </c>
      <c r="E158" s="11" t="s">
        <v>378</v>
      </c>
      <c r="F158" s="11" t="s">
        <v>378</v>
      </c>
      <c r="G158" s="11"/>
      <c r="H158" s="11">
        <v>3</v>
      </c>
      <c r="J158" s="11"/>
      <c r="K158" s="11"/>
      <c r="L158" s="11">
        <v>139</v>
      </c>
      <c r="M158" s="11">
        <v>8</v>
      </c>
      <c r="N158" s="11">
        <f t="shared" si="35"/>
        <v>131</v>
      </c>
      <c r="O158" s="11">
        <v>0.75</v>
      </c>
      <c r="P158" s="11">
        <f t="shared" si="36"/>
        <v>75</v>
      </c>
      <c r="Q158" s="11">
        <v>0.35880000000000001</v>
      </c>
      <c r="R158" s="11">
        <f t="shared" si="37"/>
        <v>35.880000000000003</v>
      </c>
      <c r="S158" s="11">
        <v>6.7000000000000004E-2</v>
      </c>
      <c r="T158" s="11">
        <v>0.95899999999999996</v>
      </c>
      <c r="X158" s="11">
        <f t="shared" si="38"/>
        <v>6</v>
      </c>
      <c r="Y158" s="11">
        <f t="shared" si="39"/>
        <v>2</v>
      </c>
      <c r="Z158" s="11">
        <f t="shared" si="40"/>
        <v>84</v>
      </c>
      <c r="AA158" s="11">
        <f t="shared" si="41"/>
        <v>47</v>
      </c>
      <c r="AB158" s="11">
        <f t="shared" si="42"/>
        <v>139</v>
      </c>
      <c r="AC158" s="11" t="s">
        <v>343</v>
      </c>
      <c r="AD158" s="11" t="s">
        <v>68</v>
      </c>
    </row>
    <row r="159" spans="1:30" ht="15.75" customHeight="1">
      <c r="A159" s="11">
        <v>34293000</v>
      </c>
      <c r="B159" s="6" t="s">
        <v>89</v>
      </c>
      <c r="C159" s="6">
        <v>2021</v>
      </c>
      <c r="D159" s="11" t="s">
        <v>54</v>
      </c>
      <c r="E159" s="11" t="s">
        <v>378</v>
      </c>
      <c r="F159" s="11" t="s">
        <v>378</v>
      </c>
      <c r="G159" s="11"/>
      <c r="H159" s="11">
        <v>4</v>
      </c>
      <c r="J159" s="11"/>
      <c r="K159" s="11"/>
      <c r="L159" s="11">
        <v>139</v>
      </c>
      <c r="M159" s="11">
        <v>8</v>
      </c>
      <c r="N159" s="11">
        <f t="shared" si="35"/>
        <v>131</v>
      </c>
      <c r="O159" s="11">
        <v>0.75</v>
      </c>
      <c r="P159" s="11">
        <f t="shared" si="36"/>
        <v>75</v>
      </c>
      <c r="Q159" s="11">
        <v>0.49619999999999997</v>
      </c>
      <c r="R159" s="11">
        <f t="shared" si="37"/>
        <v>49.62</v>
      </c>
      <c r="S159" s="11">
        <v>8.3000000000000004E-2</v>
      </c>
      <c r="T159" s="11">
        <v>0.97</v>
      </c>
      <c r="X159" s="11">
        <f t="shared" si="38"/>
        <v>6</v>
      </c>
      <c r="Y159" s="11">
        <f t="shared" si="39"/>
        <v>2</v>
      </c>
      <c r="Z159" s="11">
        <f t="shared" si="40"/>
        <v>66</v>
      </c>
      <c r="AA159" s="11">
        <f t="shared" si="41"/>
        <v>65</v>
      </c>
      <c r="AB159" s="11">
        <f t="shared" si="42"/>
        <v>139</v>
      </c>
      <c r="AC159" s="11" t="s">
        <v>343</v>
      </c>
      <c r="AD159" s="11" t="s">
        <v>68</v>
      </c>
    </row>
    <row r="160" spans="1:30" ht="15.75" customHeight="1">
      <c r="A160" s="11">
        <v>34293000</v>
      </c>
      <c r="B160" s="6" t="s">
        <v>89</v>
      </c>
      <c r="C160" s="6">
        <v>2021</v>
      </c>
      <c r="D160" s="11" t="s">
        <v>54</v>
      </c>
      <c r="E160" s="11" t="s">
        <v>378</v>
      </c>
      <c r="F160" s="11" t="s">
        <v>378</v>
      </c>
      <c r="G160" s="11"/>
      <c r="H160" s="11">
        <v>5</v>
      </c>
      <c r="J160" s="11"/>
      <c r="K160" s="11"/>
      <c r="L160" s="11">
        <v>139</v>
      </c>
      <c r="M160" s="11">
        <v>8</v>
      </c>
      <c r="N160" s="11">
        <f t="shared" si="35"/>
        <v>131</v>
      </c>
      <c r="O160" s="11">
        <v>0.625</v>
      </c>
      <c r="P160" s="11">
        <f t="shared" si="36"/>
        <v>62.5</v>
      </c>
      <c r="Q160" s="11">
        <v>0.56489999999999996</v>
      </c>
      <c r="R160" s="11">
        <f t="shared" si="37"/>
        <v>56.489999999999995</v>
      </c>
      <c r="S160" s="11">
        <v>8.1000000000000003E-2</v>
      </c>
      <c r="T160" s="11">
        <v>0.96099999999999997</v>
      </c>
      <c r="X160" s="11">
        <f t="shared" si="38"/>
        <v>5</v>
      </c>
      <c r="Y160" s="11">
        <f t="shared" si="39"/>
        <v>3</v>
      </c>
      <c r="Z160" s="11">
        <f t="shared" si="40"/>
        <v>57</v>
      </c>
      <c r="AA160" s="11">
        <f t="shared" si="41"/>
        <v>74</v>
      </c>
      <c r="AB160" s="11">
        <f t="shared" si="42"/>
        <v>139</v>
      </c>
      <c r="AC160" s="11" t="s">
        <v>343</v>
      </c>
      <c r="AD160" s="11" t="s">
        <v>68</v>
      </c>
    </row>
    <row r="161" spans="1:30" ht="15.75" customHeight="1">
      <c r="A161" s="11">
        <v>34293000</v>
      </c>
      <c r="B161" s="6" t="s">
        <v>89</v>
      </c>
      <c r="C161" s="6">
        <v>2021</v>
      </c>
      <c r="D161" s="11" t="s">
        <v>54</v>
      </c>
      <c r="E161" s="11" t="s">
        <v>378</v>
      </c>
      <c r="F161" s="11" t="s">
        <v>378</v>
      </c>
      <c r="G161" s="11"/>
      <c r="H161" s="11">
        <v>6</v>
      </c>
      <c r="K161" s="11"/>
      <c r="L161" s="11">
        <v>139</v>
      </c>
      <c r="M161" s="11">
        <v>8</v>
      </c>
      <c r="N161" s="11">
        <f t="shared" si="35"/>
        <v>131</v>
      </c>
      <c r="O161" s="11">
        <v>0.5</v>
      </c>
      <c r="P161" s="11">
        <f t="shared" si="36"/>
        <v>50</v>
      </c>
      <c r="Q161" s="11">
        <v>0.626</v>
      </c>
      <c r="R161" s="11">
        <f t="shared" si="37"/>
        <v>62.6</v>
      </c>
      <c r="S161" s="11">
        <v>7.4999999999999997E-2</v>
      </c>
      <c r="T161" s="11">
        <v>0.95299999999999996</v>
      </c>
      <c r="X161" s="11">
        <f t="shared" si="38"/>
        <v>4</v>
      </c>
      <c r="Y161" s="11">
        <f t="shared" si="39"/>
        <v>4</v>
      </c>
      <c r="Z161" s="11">
        <f t="shared" si="40"/>
        <v>49</v>
      </c>
      <c r="AA161" s="11">
        <f t="shared" si="41"/>
        <v>82</v>
      </c>
      <c r="AB161" s="11">
        <f t="shared" si="42"/>
        <v>139</v>
      </c>
      <c r="AC161" s="11" t="s">
        <v>343</v>
      </c>
      <c r="AD161" s="11" t="s">
        <v>68</v>
      </c>
    </row>
    <row r="162" spans="1:30" ht="15.75" customHeight="1">
      <c r="A162" s="11">
        <v>34293000</v>
      </c>
      <c r="B162" s="6" t="s">
        <v>89</v>
      </c>
      <c r="C162" s="6">
        <v>2021</v>
      </c>
      <c r="D162" s="11" t="s">
        <v>54</v>
      </c>
      <c r="E162" s="11" t="s">
        <v>378</v>
      </c>
      <c r="F162" s="11" t="s">
        <v>378</v>
      </c>
      <c r="G162" s="11"/>
      <c r="H162" s="11">
        <v>7</v>
      </c>
      <c r="K162" s="11"/>
      <c r="L162" s="11">
        <v>139</v>
      </c>
      <c r="M162" s="11">
        <v>8</v>
      </c>
      <c r="N162" s="11">
        <f t="shared" si="35"/>
        <v>131</v>
      </c>
      <c r="O162" s="11">
        <v>0.5</v>
      </c>
      <c r="P162" s="11">
        <f t="shared" si="36"/>
        <v>50</v>
      </c>
      <c r="Q162" s="11">
        <v>0.74809999999999999</v>
      </c>
      <c r="R162" s="11">
        <f t="shared" si="37"/>
        <v>74.81</v>
      </c>
      <c r="S162" s="11">
        <v>0.108</v>
      </c>
      <c r="T162" s="11">
        <v>0.96099999999999997</v>
      </c>
      <c r="X162" s="11">
        <f t="shared" si="38"/>
        <v>4</v>
      </c>
      <c r="Y162" s="11">
        <f t="shared" si="39"/>
        <v>4</v>
      </c>
      <c r="Z162" s="11">
        <f t="shared" si="40"/>
        <v>33</v>
      </c>
      <c r="AA162" s="11">
        <f t="shared" si="41"/>
        <v>98</v>
      </c>
      <c r="AB162" s="11">
        <f t="shared" si="42"/>
        <v>139</v>
      </c>
      <c r="AC162" s="11" t="s">
        <v>343</v>
      </c>
      <c r="AD162" s="11" t="s">
        <v>68</v>
      </c>
    </row>
    <row r="163" spans="1:30" ht="15.75" customHeight="1">
      <c r="A163" s="11">
        <v>34293000</v>
      </c>
      <c r="B163" s="6" t="s">
        <v>89</v>
      </c>
      <c r="C163" s="6">
        <v>2021</v>
      </c>
      <c r="D163" s="11" t="s">
        <v>54</v>
      </c>
      <c r="E163" s="11" t="s">
        <v>378</v>
      </c>
      <c r="F163" s="11" t="s">
        <v>378</v>
      </c>
      <c r="G163" s="11"/>
      <c r="H163" s="11">
        <v>8</v>
      </c>
      <c r="K163" s="11"/>
      <c r="L163" s="11">
        <v>139</v>
      </c>
      <c r="M163" s="11">
        <v>8</v>
      </c>
      <c r="N163" s="11">
        <f t="shared" si="35"/>
        <v>131</v>
      </c>
      <c r="O163" s="11">
        <v>0.5</v>
      </c>
      <c r="P163" s="11">
        <f t="shared" si="36"/>
        <v>50</v>
      </c>
      <c r="Q163" s="11">
        <v>0.81679999999999997</v>
      </c>
      <c r="R163" s="11">
        <f t="shared" si="37"/>
        <v>81.679999999999993</v>
      </c>
      <c r="S163" s="11">
        <v>0.14299999999999999</v>
      </c>
      <c r="T163" s="11">
        <v>0.96399999999999997</v>
      </c>
      <c r="X163" s="11">
        <f t="shared" si="38"/>
        <v>4</v>
      </c>
      <c r="Y163" s="11">
        <f t="shared" si="39"/>
        <v>4</v>
      </c>
      <c r="Z163" s="11">
        <f t="shared" si="40"/>
        <v>24</v>
      </c>
      <c r="AA163" s="11">
        <f t="shared" si="41"/>
        <v>107</v>
      </c>
      <c r="AB163" s="11">
        <f t="shared" si="42"/>
        <v>139</v>
      </c>
      <c r="AC163" s="11" t="s">
        <v>343</v>
      </c>
      <c r="AD163" s="11" t="s">
        <v>68</v>
      </c>
    </row>
    <row r="164" spans="1:30" ht="15.75" customHeight="1">
      <c r="A164" s="11">
        <v>34293000</v>
      </c>
      <c r="B164" s="6" t="s">
        <v>89</v>
      </c>
      <c r="C164" s="6">
        <v>2021</v>
      </c>
      <c r="D164" s="11" t="s">
        <v>54</v>
      </c>
      <c r="E164" s="11" t="s">
        <v>378</v>
      </c>
      <c r="F164" s="11" t="s">
        <v>378</v>
      </c>
      <c r="G164" s="11"/>
      <c r="H164" s="11" t="s">
        <v>379</v>
      </c>
      <c r="J164" s="11" t="s">
        <v>380</v>
      </c>
      <c r="K164" s="11"/>
      <c r="L164" s="11">
        <v>139</v>
      </c>
      <c r="M164" s="11">
        <v>8</v>
      </c>
      <c r="N164" s="11">
        <f t="shared" si="35"/>
        <v>131</v>
      </c>
      <c r="O164" s="11">
        <v>0.5</v>
      </c>
      <c r="P164" s="11">
        <f t="shared" si="36"/>
        <v>50</v>
      </c>
      <c r="Q164" s="11">
        <v>0.85499999999999998</v>
      </c>
      <c r="R164" s="11">
        <f t="shared" si="37"/>
        <v>85.5</v>
      </c>
      <c r="S164" s="11">
        <v>0.17399999999999999</v>
      </c>
      <c r="T164" s="11">
        <v>0.96599999999999997</v>
      </c>
      <c r="X164" s="11">
        <f t="shared" si="38"/>
        <v>4</v>
      </c>
      <c r="Y164" s="11">
        <f t="shared" si="39"/>
        <v>4</v>
      </c>
      <c r="Z164" s="11">
        <f t="shared" si="40"/>
        <v>19</v>
      </c>
      <c r="AA164" s="11">
        <f t="shared" si="41"/>
        <v>112</v>
      </c>
      <c r="AB164" s="11">
        <f t="shared" si="42"/>
        <v>139</v>
      </c>
      <c r="AC164" s="11" t="s">
        <v>343</v>
      </c>
      <c r="AD164" s="11" t="s">
        <v>68</v>
      </c>
    </row>
    <row r="165" spans="1:30" ht="15.75" customHeight="1">
      <c r="A165" s="11">
        <v>34293000</v>
      </c>
      <c r="B165" s="6" t="s">
        <v>89</v>
      </c>
      <c r="C165" s="6">
        <v>2021</v>
      </c>
      <c r="D165" s="11" t="s">
        <v>54</v>
      </c>
      <c r="E165" s="11" t="s">
        <v>378</v>
      </c>
      <c r="F165" s="11" t="s">
        <v>378</v>
      </c>
      <c r="G165" s="11"/>
      <c r="H165" s="11">
        <v>10</v>
      </c>
      <c r="K165" s="11"/>
      <c r="L165" s="11">
        <v>139</v>
      </c>
      <c r="M165" s="11">
        <v>8</v>
      </c>
      <c r="N165" s="11">
        <f t="shared" si="35"/>
        <v>131</v>
      </c>
      <c r="O165" s="11">
        <v>0.25</v>
      </c>
      <c r="P165" s="11">
        <f t="shared" si="36"/>
        <v>25</v>
      </c>
      <c r="Q165" s="11">
        <v>0.90839999999999999</v>
      </c>
      <c r="R165" s="11">
        <f t="shared" si="37"/>
        <v>90.84</v>
      </c>
      <c r="S165" s="11">
        <v>0.14299999999999999</v>
      </c>
      <c r="T165" s="11">
        <v>0.95199999999999996</v>
      </c>
      <c r="X165" s="11">
        <f t="shared" si="38"/>
        <v>2</v>
      </c>
      <c r="Y165" s="11">
        <f t="shared" si="39"/>
        <v>6</v>
      </c>
      <c r="Z165" s="11">
        <f t="shared" si="40"/>
        <v>12</v>
      </c>
      <c r="AA165" s="11">
        <f t="shared" si="41"/>
        <v>119</v>
      </c>
      <c r="AB165" s="11">
        <f t="shared" si="42"/>
        <v>139</v>
      </c>
      <c r="AC165" s="11" t="s">
        <v>343</v>
      </c>
      <c r="AD165" s="11" t="s">
        <v>68</v>
      </c>
    </row>
    <row r="166" spans="1:30" ht="15.75" customHeight="1">
      <c r="A166" s="11">
        <v>34293000</v>
      </c>
      <c r="B166" s="6" t="s">
        <v>89</v>
      </c>
      <c r="C166" s="6">
        <v>2021</v>
      </c>
      <c r="D166" s="11" t="s">
        <v>54</v>
      </c>
      <c r="E166" s="11" t="s">
        <v>378</v>
      </c>
      <c r="F166" s="11" t="s">
        <v>378</v>
      </c>
      <c r="G166" s="11"/>
      <c r="H166" s="11">
        <v>11</v>
      </c>
      <c r="K166" s="11"/>
      <c r="L166" s="11">
        <v>139</v>
      </c>
      <c r="M166" s="11">
        <v>8</v>
      </c>
      <c r="N166" s="11">
        <f t="shared" si="35"/>
        <v>131</v>
      </c>
      <c r="O166" s="11">
        <v>0.25</v>
      </c>
      <c r="P166" s="11">
        <f t="shared" si="36"/>
        <v>25</v>
      </c>
      <c r="Q166" s="11">
        <v>0.9466</v>
      </c>
      <c r="R166" s="11">
        <f t="shared" si="37"/>
        <v>94.66</v>
      </c>
      <c r="S166" s="11">
        <v>0.222</v>
      </c>
      <c r="T166" s="11">
        <v>0.95399999999999996</v>
      </c>
      <c r="X166" s="11">
        <f t="shared" si="38"/>
        <v>2</v>
      </c>
      <c r="Y166" s="11">
        <f t="shared" si="39"/>
        <v>6</v>
      </c>
      <c r="Z166" s="11">
        <f t="shared" si="40"/>
        <v>7</v>
      </c>
      <c r="AA166" s="11">
        <f t="shared" si="41"/>
        <v>124</v>
      </c>
      <c r="AB166" s="11">
        <f t="shared" si="42"/>
        <v>139</v>
      </c>
      <c r="AC166" s="11" t="s">
        <v>343</v>
      </c>
      <c r="AD166" s="11" t="s">
        <v>68</v>
      </c>
    </row>
    <row r="172" spans="1:30" ht="15.75" customHeight="1">
      <c r="L172">
        <f>MIN(L2:L166)</f>
        <v>51</v>
      </c>
      <c r="M172">
        <f>MIN(M2:M166)</f>
        <v>7</v>
      </c>
    </row>
    <row r="173" spans="1:30" ht="15.75" customHeight="1">
      <c r="L173">
        <f>MAX(L3:L167)</f>
        <v>2512</v>
      </c>
      <c r="M173">
        <f>MAX(M3:M167)</f>
        <v>489</v>
      </c>
    </row>
    <row r="177" customFormat="1" ht="15.75" customHeight="1"/>
    <row r="178" customFormat="1" ht="15.75" customHeight="1"/>
  </sheetData>
  <autoFilter ref="A1:AM178" xr:uid="{00000000-0001-0000-0100-000000000000}"/>
  <sortState xmlns:xlrd2="http://schemas.microsoft.com/office/spreadsheetml/2017/richdata2" ref="A2:AM173">
    <sortCondition ref="E2:E173"/>
  </sortState>
  <customSheetViews>
    <customSheetView guid="{0D3DA9AD-B8A8-42B3-A17B-E4B0C783ACF6}" filter="1" showAutoFilter="1">
      <pageMargins left="0.7" right="0.7" top="0.75" bottom="0.75" header="0.3" footer="0.3"/>
      <autoFilter ref="A1:AK1015" xr:uid="{49F1ED8F-A1E5-49C9-A63F-9F7A6A34D430}"/>
    </customSheetView>
  </customSheetView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J50"/>
  <sheetViews>
    <sheetView workbookViewId="0">
      <pane ySplit="1" topLeftCell="A2" activePane="bottomLeft" state="frozen"/>
      <selection pane="bottomLeft" activeCell="E5" sqref="E5"/>
    </sheetView>
  </sheetViews>
  <sheetFormatPr defaultColWidth="12.6328125" defaultRowHeight="15.75" customHeight="1"/>
  <cols>
    <col min="1" max="8" width="12.6328125" style="36"/>
    <col min="9" max="9" width="15" style="36" customWidth="1"/>
    <col min="10" max="16384" width="12.6328125" style="36"/>
  </cols>
  <sheetData>
    <row r="1" spans="1:24" s="34" customFormat="1" ht="89" customHeight="1">
      <c r="A1" s="31" t="s">
        <v>426</v>
      </c>
      <c r="B1" s="32" t="s">
        <v>427</v>
      </c>
      <c r="C1" s="32" t="s">
        <v>428</v>
      </c>
      <c r="D1" s="31" t="s">
        <v>429</v>
      </c>
      <c r="E1" s="33" t="s">
        <v>430</v>
      </c>
      <c r="F1" s="33" t="s">
        <v>431</v>
      </c>
      <c r="G1" s="33" t="s">
        <v>432</v>
      </c>
      <c r="H1" s="33" t="s">
        <v>433</v>
      </c>
      <c r="I1" s="33" t="s">
        <v>434</v>
      </c>
      <c r="J1" s="33" t="s">
        <v>435</v>
      </c>
      <c r="K1" s="33" t="s">
        <v>436</v>
      </c>
      <c r="L1" s="33" t="s">
        <v>461</v>
      </c>
      <c r="M1" s="33" t="s">
        <v>437</v>
      </c>
      <c r="N1" s="33" t="s">
        <v>438</v>
      </c>
      <c r="O1" s="33" t="s">
        <v>457</v>
      </c>
      <c r="P1" s="33"/>
      <c r="Q1" s="33"/>
      <c r="R1" s="33"/>
      <c r="S1" s="33"/>
      <c r="T1" s="33"/>
      <c r="U1" s="33"/>
      <c r="V1" s="33"/>
      <c r="W1" s="33"/>
      <c r="X1" s="33"/>
    </row>
    <row r="2" spans="1:24" ht="12.5">
      <c r="A2" s="35">
        <v>35697331</v>
      </c>
      <c r="B2" s="35" t="s">
        <v>261</v>
      </c>
      <c r="C2" s="35">
        <v>2022</v>
      </c>
      <c r="D2" s="35" t="s">
        <v>36</v>
      </c>
      <c r="E2" s="35" t="s">
        <v>300</v>
      </c>
      <c r="F2" s="35" t="s">
        <v>440</v>
      </c>
      <c r="G2" s="35" t="s">
        <v>439</v>
      </c>
      <c r="H2" s="35" t="s">
        <v>300</v>
      </c>
      <c r="I2" s="35" t="s">
        <v>440</v>
      </c>
      <c r="J2" s="35" t="s">
        <v>439</v>
      </c>
      <c r="K2" s="35" t="s">
        <v>439</v>
      </c>
      <c r="L2" s="35" t="s">
        <v>439</v>
      </c>
      <c r="M2" s="35" t="s">
        <v>439</v>
      </c>
      <c r="N2" s="35" t="s">
        <v>439</v>
      </c>
      <c r="O2" s="35" t="s">
        <v>462</v>
      </c>
    </row>
    <row r="3" spans="1:24" ht="20" customHeight="1">
      <c r="A3" s="35">
        <v>35091252</v>
      </c>
      <c r="B3" s="35" t="s">
        <v>261</v>
      </c>
      <c r="C3" s="35">
        <v>2022</v>
      </c>
      <c r="D3" s="35" t="s">
        <v>36</v>
      </c>
      <c r="E3" s="35" t="s">
        <v>300</v>
      </c>
      <c r="F3" s="35" t="s">
        <v>440</v>
      </c>
      <c r="G3" s="35" t="s">
        <v>439</v>
      </c>
      <c r="H3" s="35" t="s">
        <v>300</v>
      </c>
      <c r="I3" s="35" t="s">
        <v>440</v>
      </c>
      <c r="J3" s="35" t="s">
        <v>439</v>
      </c>
      <c r="K3" s="35" t="s">
        <v>439</v>
      </c>
      <c r="L3" s="35" t="s">
        <v>439</v>
      </c>
      <c r="M3" s="35" t="s">
        <v>439</v>
      </c>
      <c r="N3" s="35" t="s">
        <v>439</v>
      </c>
      <c r="O3" s="35" t="s">
        <v>462</v>
      </c>
    </row>
    <row r="4" spans="1:24" ht="15" customHeight="1">
      <c r="A4" s="37">
        <v>25023384</v>
      </c>
      <c r="B4" s="38" t="s">
        <v>309</v>
      </c>
      <c r="C4" s="38">
        <v>2014</v>
      </c>
      <c r="D4" s="35" t="s">
        <v>54</v>
      </c>
      <c r="E4" s="35" t="s">
        <v>439</v>
      </c>
      <c r="F4" s="35" t="s">
        <v>439</v>
      </c>
      <c r="G4" s="35" t="s">
        <v>439</v>
      </c>
      <c r="H4" s="35" t="s">
        <v>439</v>
      </c>
      <c r="I4" s="35" t="s">
        <v>439</v>
      </c>
      <c r="J4" s="35" t="s">
        <v>439</v>
      </c>
      <c r="K4" s="35" t="s">
        <v>439</v>
      </c>
      <c r="L4" s="35" t="s">
        <v>439</v>
      </c>
      <c r="M4" s="35" t="s">
        <v>439</v>
      </c>
      <c r="N4" s="35" t="s">
        <v>439</v>
      </c>
      <c r="O4" s="35" t="s">
        <v>458</v>
      </c>
    </row>
    <row r="5" spans="1:24" ht="12.5">
      <c r="A5" s="35">
        <v>23171745</v>
      </c>
      <c r="B5" s="35" t="s">
        <v>69</v>
      </c>
      <c r="C5" s="35">
        <v>2012</v>
      </c>
      <c r="D5" s="35" t="s">
        <v>36</v>
      </c>
      <c r="E5" s="35" t="s">
        <v>439</v>
      </c>
      <c r="F5" s="35" t="s">
        <v>440</v>
      </c>
      <c r="G5" s="35" t="s">
        <v>439</v>
      </c>
      <c r="H5" s="35" t="s">
        <v>300</v>
      </c>
      <c r="I5" s="35" t="s">
        <v>440</v>
      </c>
      <c r="J5" s="35" t="s">
        <v>300</v>
      </c>
      <c r="K5" s="35" t="s">
        <v>439</v>
      </c>
      <c r="L5" s="35" t="s">
        <v>439</v>
      </c>
      <c r="M5" s="35" t="s">
        <v>439</v>
      </c>
      <c r="N5" s="35" t="s">
        <v>439</v>
      </c>
      <c r="O5" s="35" t="s">
        <v>462</v>
      </c>
    </row>
    <row r="6" spans="1:24" ht="12.5">
      <c r="A6" s="35">
        <v>12364847</v>
      </c>
      <c r="B6" s="35" t="s">
        <v>271</v>
      </c>
      <c r="C6" s="35">
        <v>2002</v>
      </c>
      <c r="D6" s="35" t="s">
        <v>54</v>
      </c>
      <c r="E6" s="35" t="s">
        <v>440</v>
      </c>
      <c r="F6" s="35" t="s">
        <v>440</v>
      </c>
      <c r="G6" s="35" t="s">
        <v>300</v>
      </c>
      <c r="H6" s="35" t="s">
        <v>300</v>
      </c>
      <c r="I6" s="35" t="s">
        <v>440</v>
      </c>
      <c r="J6" s="35" t="s">
        <v>300</v>
      </c>
      <c r="K6" s="35" t="s">
        <v>300</v>
      </c>
      <c r="L6" s="35" t="s">
        <v>440</v>
      </c>
      <c r="M6" s="35" t="s">
        <v>440</v>
      </c>
      <c r="N6" s="35" t="s">
        <v>440</v>
      </c>
      <c r="O6" s="35" t="s">
        <v>459</v>
      </c>
    </row>
    <row r="7" spans="1:24" ht="15" customHeight="1">
      <c r="B7" s="35" t="s">
        <v>279</v>
      </c>
      <c r="C7" s="35">
        <v>2013</v>
      </c>
      <c r="D7" s="35" t="s">
        <v>280</v>
      </c>
      <c r="E7" s="35" t="s">
        <v>300</v>
      </c>
      <c r="F7" s="35" t="s">
        <v>440</v>
      </c>
      <c r="G7" s="35" t="s">
        <v>300</v>
      </c>
      <c r="H7" s="35" t="s">
        <v>300</v>
      </c>
      <c r="I7" s="35" t="s">
        <v>300</v>
      </c>
      <c r="J7" s="35" t="s">
        <v>439</v>
      </c>
      <c r="K7" s="35" t="s">
        <v>300</v>
      </c>
      <c r="L7" s="35" t="s">
        <v>439</v>
      </c>
      <c r="M7" s="35" t="s">
        <v>439</v>
      </c>
      <c r="N7" s="35" t="s">
        <v>439</v>
      </c>
      <c r="O7" s="35" t="s">
        <v>462</v>
      </c>
    </row>
    <row r="8" spans="1:24" ht="15" customHeight="1">
      <c r="B8" s="35" t="s">
        <v>128</v>
      </c>
      <c r="C8" s="35">
        <v>1993</v>
      </c>
      <c r="D8" s="35" t="s">
        <v>36</v>
      </c>
      <c r="E8" s="35" t="s">
        <v>440</v>
      </c>
      <c r="F8" s="35" t="s">
        <v>440</v>
      </c>
      <c r="G8" s="35" t="s">
        <v>439</v>
      </c>
      <c r="H8" s="35" t="s">
        <v>300</v>
      </c>
      <c r="I8" s="35" t="s">
        <v>440</v>
      </c>
      <c r="J8" s="35" t="s">
        <v>439</v>
      </c>
      <c r="K8" s="35" t="s">
        <v>439</v>
      </c>
      <c r="L8" s="35" t="s">
        <v>439</v>
      </c>
      <c r="M8" s="35" t="s">
        <v>440</v>
      </c>
      <c r="N8" s="35" t="s">
        <v>439</v>
      </c>
      <c r="O8" s="35" t="s">
        <v>459</v>
      </c>
    </row>
    <row r="9" spans="1:24" ht="12.5">
      <c r="A9" s="39">
        <v>16635654</v>
      </c>
      <c r="B9" s="38" t="s">
        <v>35</v>
      </c>
      <c r="C9" s="35">
        <v>2006</v>
      </c>
      <c r="D9" s="35" t="s">
        <v>36</v>
      </c>
      <c r="E9" s="35" t="s">
        <v>300</v>
      </c>
      <c r="F9" s="35" t="s">
        <v>439</v>
      </c>
      <c r="G9" s="35" t="s">
        <v>300</v>
      </c>
      <c r="H9" s="35" t="s">
        <v>439</v>
      </c>
      <c r="I9" s="35" t="s">
        <v>440</v>
      </c>
      <c r="J9" s="35" t="s">
        <v>439</v>
      </c>
      <c r="K9" s="35" t="s">
        <v>300</v>
      </c>
      <c r="L9" s="35" t="s">
        <v>439</v>
      </c>
      <c r="M9" s="35" t="s">
        <v>439</v>
      </c>
      <c r="N9" s="35" t="s">
        <v>439</v>
      </c>
      <c r="O9" s="35" t="s">
        <v>458</v>
      </c>
    </row>
    <row r="10" spans="1:24" ht="12.5">
      <c r="A10" s="35">
        <v>31072319</v>
      </c>
      <c r="B10" s="40" t="s">
        <v>161</v>
      </c>
      <c r="C10" s="40" t="s">
        <v>162</v>
      </c>
      <c r="D10" s="35" t="s">
        <v>54</v>
      </c>
      <c r="E10" s="35" t="s">
        <v>439</v>
      </c>
      <c r="F10" s="35" t="s">
        <v>439</v>
      </c>
      <c r="G10" s="35" t="s">
        <v>439</v>
      </c>
      <c r="H10" s="35" t="s">
        <v>439</v>
      </c>
      <c r="I10" s="35" t="s">
        <v>439</v>
      </c>
      <c r="J10" s="35" t="s">
        <v>439</v>
      </c>
      <c r="K10" s="35" t="s">
        <v>439</v>
      </c>
      <c r="L10" s="35" t="s">
        <v>439</v>
      </c>
      <c r="M10" s="35" t="s">
        <v>439</v>
      </c>
      <c r="N10" s="35" t="s">
        <v>439</v>
      </c>
      <c r="O10" s="35" t="s">
        <v>458</v>
      </c>
    </row>
    <row r="11" spans="1:24" ht="15.75" customHeight="1">
      <c r="A11" s="35">
        <v>16423147</v>
      </c>
      <c r="B11" s="40" t="s">
        <v>103</v>
      </c>
      <c r="C11" s="40" t="s">
        <v>104</v>
      </c>
      <c r="D11" s="35" t="s">
        <v>54</v>
      </c>
      <c r="E11" s="35" t="s">
        <v>440</v>
      </c>
      <c r="F11" s="35" t="s">
        <v>440</v>
      </c>
      <c r="G11" s="35" t="s">
        <v>439</v>
      </c>
      <c r="H11" s="35" t="s">
        <v>300</v>
      </c>
      <c r="I11" s="35" t="s">
        <v>440</v>
      </c>
      <c r="J11" s="35" t="s">
        <v>439</v>
      </c>
      <c r="K11" s="35" t="s">
        <v>300</v>
      </c>
      <c r="L11" s="35" t="s">
        <v>439</v>
      </c>
      <c r="M11" s="35" t="s">
        <v>439</v>
      </c>
      <c r="N11" s="35" t="s">
        <v>439</v>
      </c>
      <c r="O11" s="35" t="s">
        <v>462</v>
      </c>
    </row>
    <row r="12" spans="1:24" ht="12.5">
      <c r="A12" s="35">
        <v>18280696</v>
      </c>
      <c r="B12" s="35" t="s">
        <v>84</v>
      </c>
      <c r="C12" s="35">
        <v>2008</v>
      </c>
      <c r="D12" s="35" t="s">
        <v>36</v>
      </c>
      <c r="E12" s="35" t="s">
        <v>300</v>
      </c>
      <c r="F12" s="35" t="s">
        <v>440</v>
      </c>
      <c r="G12" s="35" t="s">
        <v>439</v>
      </c>
      <c r="H12" s="35" t="s">
        <v>300</v>
      </c>
      <c r="I12" s="35" t="s">
        <v>440</v>
      </c>
      <c r="J12" s="35" t="s">
        <v>439</v>
      </c>
      <c r="K12" s="35" t="s">
        <v>439</v>
      </c>
      <c r="L12" s="35" t="s">
        <v>439</v>
      </c>
      <c r="M12" s="35" t="s">
        <v>440</v>
      </c>
      <c r="N12" s="35" t="s">
        <v>439</v>
      </c>
      <c r="O12" s="35" t="s">
        <v>459</v>
      </c>
    </row>
    <row r="13" spans="1:24" ht="12.5">
      <c r="A13" s="35">
        <v>32847281</v>
      </c>
      <c r="B13" s="39" t="s">
        <v>238</v>
      </c>
      <c r="C13" s="35">
        <v>2012</v>
      </c>
      <c r="D13" s="35" t="s">
        <v>36</v>
      </c>
      <c r="E13" s="35" t="s">
        <v>439</v>
      </c>
      <c r="F13" s="35" t="s">
        <v>439</v>
      </c>
      <c r="G13" s="35" t="s">
        <v>439</v>
      </c>
      <c r="H13" s="35" t="s">
        <v>439</v>
      </c>
      <c r="I13" s="35" t="s">
        <v>300</v>
      </c>
      <c r="J13" s="35" t="s">
        <v>439</v>
      </c>
      <c r="K13" s="35" t="s">
        <v>439</v>
      </c>
      <c r="L13" s="35" t="s">
        <v>439</v>
      </c>
      <c r="M13" s="35" t="s">
        <v>439</v>
      </c>
      <c r="N13" s="35" t="s">
        <v>439</v>
      </c>
      <c r="O13" s="35" t="s">
        <v>458</v>
      </c>
    </row>
    <row r="14" spans="1:24" ht="15" customHeight="1">
      <c r="A14" s="35">
        <v>37431399</v>
      </c>
      <c r="B14" s="35" t="s">
        <v>53</v>
      </c>
      <c r="C14" s="35">
        <v>2021</v>
      </c>
      <c r="D14" s="35" t="s">
        <v>54</v>
      </c>
      <c r="E14" s="35" t="s">
        <v>440</v>
      </c>
      <c r="F14" s="35" t="s">
        <v>440</v>
      </c>
      <c r="G14" s="35" t="s">
        <v>439</v>
      </c>
      <c r="H14" s="35" t="s">
        <v>300</v>
      </c>
      <c r="I14" s="35" t="s">
        <v>440</v>
      </c>
      <c r="J14" s="35" t="s">
        <v>439</v>
      </c>
      <c r="K14" s="35" t="s">
        <v>439</v>
      </c>
      <c r="L14" s="35" t="s">
        <v>439</v>
      </c>
      <c r="M14" s="35" t="s">
        <v>439</v>
      </c>
      <c r="N14" s="35" t="s">
        <v>439</v>
      </c>
      <c r="O14" s="35" t="s">
        <v>462</v>
      </c>
    </row>
    <row r="15" spans="1:24" ht="12.5">
      <c r="A15" s="35">
        <v>11433093</v>
      </c>
      <c r="B15" s="40" t="s">
        <v>113</v>
      </c>
      <c r="C15" s="40" t="s">
        <v>114</v>
      </c>
      <c r="D15" s="35" t="s">
        <v>54</v>
      </c>
      <c r="E15" s="35" t="s">
        <v>440</v>
      </c>
      <c r="F15" s="35" t="s">
        <v>440</v>
      </c>
      <c r="G15" s="35" t="s">
        <v>439</v>
      </c>
      <c r="H15" s="35" t="s">
        <v>439</v>
      </c>
      <c r="I15" s="35" t="s">
        <v>300</v>
      </c>
      <c r="J15" s="35" t="s">
        <v>439</v>
      </c>
      <c r="K15" s="35" t="s">
        <v>440</v>
      </c>
      <c r="L15" s="35" t="s">
        <v>439</v>
      </c>
      <c r="M15" s="35" t="s">
        <v>439</v>
      </c>
      <c r="N15" s="35" t="s">
        <v>439</v>
      </c>
      <c r="O15" s="35" t="s">
        <v>459</v>
      </c>
    </row>
    <row r="16" spans="1:24" ht="12.5">
      <c r="A16" s="35">
        <v>32848897</v>
      </c>
      <c r="B16" s="39" t="s">
        <v>60</v>
      </c>
      <c r="C16" s="35">
        <v>2020</v>
      </c>
      <c r="D16" s="35" t="s">
        <v>36</v>
      </c>
      <c r="E16" s="35" t="s">
        <v>300</v>
      </c>
      <c r="F16" s="35" t="s">
        <v>440</v>
      </c>
      <c r="G16" s="35" t="s">
        <v>439</v>
      </c>
      <c r="H16" s="35" t="s">
        <v>439</v>
      </c>
      <c r="I16" s="35" t="s">
        <v>439</v>
      </c>
      <c r="J16" s="35" t="s">
        <v>439</v>
      </c>
      <c r="K16" s="35" t="s">
        <v>439</v>
      </c>
      <c r="L16" s="35" t="s">
        <v>439</v>
      </c>
      <c r="M16" s="35" t="s">
        <v>439</v>
      </c>
      <c r="N16" s="35" t="s">
        <v>439</v>
      </c>
      <c r="O16" s="35" t="s">
        <v>462</v>
      </c>
    </row>
    <row r="17" spans="1:36" ht="12.5">
      <c r="A17" s="37">
        <v>27283942</v>
      </c>
      <c r="B17" s="40" t="s">
        <v>196</v>
      </c>
      <c r="C17" s="40" t="s">
        <v>197</v>
      </c>
      <c r="D17" s="35" t="s">
        <v>54</v>
      </c>
      <c r="E17" s="35" t="s">
        <v>440</v>
      </c>
      <c r="F17" s="35" t="s">
        <v>440</v>
      </c>
      <c r="G17" s="35" t="s">
        <v>300</v>
      </c>
      <c r="H17" s="35" t="s">
        <v>300</v>
      </c>
      <c r="I17" s="35" t="s">
        <v>440</v>
      </c>
      <c r="J17" s="35" t="s">
        <v>439</v>
      </c>
      <c r="K17" s="35" t="s">
        <v>439</v>
      </c>
      <c r="L17" s="35" t="s">
        <v>440</v>
      </c>
      <c r="M17" s="35" t="s">
        <v>440</v>
      </c>
      <c r="N17" s="35" t="s">
        <v>439</v>
      </c>
      <c r="O17" s="35" t="s">
        <v>459</v>
      </c>
    </row>
    <row r="18" spans="1:36" ht="12.5">
      <c r="A18" s="35">
        <v>27703719</v>
      </c>
      <c r="B18" s="35" t="s">
        <v>196</v>
      </c>
      <c r="C18" s="40" t="s">
        <v>216</v>
      </c>
      <c r="D18" s="35" t="s">
        <v>36</v>
      </c>
      <c r="E18" s="35" t="s">
        <v>440</v>
      </c>
      <c r="F18" s="35" t="s">
        <v>440</v>
      </c>
      <c r="G18" s="35" t="s">
        <v>300</v>
      </c>
      <c r="H18" s="35" t="s">
        <v>300</v>
      </c>
      <c r="I18" s="35" t="s">
        <v>440</v>
      </c>
      <c r="J18" s="35" t="s">
        <v>439</v>
      </c>
      <c r="K18" s="35" t="s">
        <v>439</v>
      </c>
      <c r="L18" s="35" t="s">
        <v>439</v>
      </c>
      <c r="M18" s="35" t="s">
        <v>440</v>
      </c>
      <c r="N18" s="35" t="s">
        <v>439</v>
      </c>
      <c r="O18" s="35" t="s">
        <v>459</v>
      </c>
    </row>
    <row r="19" spans="1:36" ht="12.5">
      <c r="A19" s="35">
        <v>28151703</v>
      </c>
      <c r="B19" s="35" t="s">
        <v>249</v>
      </c>
      <c r="C19" s="35">
        <v>2017</v>
      </c>
      <c r="D19" s="35" t="s">
        <v>36</v>
      </c>
      <c r="E19" s="35" t="s">
        <v>439</v>
      </c>
      <c r="F19" s="35" t="s">
        <v>439</v>
      </c>
      <c r="G19" s="35" t="s">
        <v>439</v>
      </c>
      <c r="H19" s="35" t="s">
        <v>439</v>
      </c>
      <c r="I19" s="35" t="s">
        <v>440</v>
      </c>
      <c r="J19" s="35" t="s">
        <v>439</v>
      </c>
      <c r="K19" s="35" t="s">
        <v>439</v>
      </c>
      <c r="L19" s="35" t="s">
        <v>439</v>
      </c>
      <c r="M19" s="35" t="s">
        <v>439</v>
      </c>
      <c r="N19" s="35" t="s">
        <v>439</v>
      </c>
      <c r="O19" s="35" t="s">
        <v>458</v>
      </c>
    </row>
    <row r="20" spans="1:36" ht="12.5">
      <c r="A20" s="35" t="s">
        <v>225</v>
      </c>
      <c r="B20" s="35" t="s">
        <v>226</v>
      </c>
      <c r="C20" s="35">
        <v>2018</v>
      </c>
      <c r="D20" s="35" t="s">
        <v>36</v>
      </c>
      <c r="E20" s="35" t="s">
        <v>440</v>
      </c>
      <c r="F20" s="35" t="s">
        <v>440</v>
      </c>
      <c r="G20" s="35" t="s">
        <v>439</v>
      </c>
      <c r="H20" s="35" t="s">
        <v>439</v>
      </c>
      <c r="I20" s="35" t="s">
        <v>440</v>
      </c>
      <c r="J20" s="35" t="s">
        <v>439</v>
      </c>
      <c r="K20" s="35" t="s">
        <v>439</v>
      </c>
      <c r="L20" s="35" t="s">
        <v>439</v>
      </c>
      <c r="M20" s="35" t="s">
        <v>440</v>
      </c>
      <c r="N20" s="35" t="s">
        <v>439</v>
      </c>
      <c r="O20" s="35" t="s">
        <v>459</v>
      </c>
    </row>
    <row r="21" spans="1:36" ht="12.5">
      <c r="A21" s="35" t="s">
        <v>233</v>
      </c>
      <c r="B21" s="35" t="s">
        <v>234</v>
      </c>
      <c r="C21" s="35">
        <v>2019</v>
      </c>
      <c r="D21" s="35" t="s">
        <v>36</v>
      </c>
      <c r="E21" s="35" t="s">
        <v>300</v>
      </c>
      <c r="F21" s="35" t="s">
        <v>440</v>
      </c>
      <c r="G21" s="35" t="s">
        <v>300</v>
      </c>
      <c r="H21" s="35" t="s">
        <v>300</v>
      </c>
      <c r="I21" s="35" t="s">
        <v>440</v>
      </c>
      <c r="J21" s="35" t="s">
        <v>439</v>
      </c>
      <c r="K21" s="35" t="s">
        <v>300</v>
      </c>
      <c r="L21" s="35" t="s">
        <v>439</v>
      </c>
      <c r="M21" s="35" t="s">
        <v>439</v>
      </c>
      <c r="N21" s="35" t="s">
        <v>439</v>
      </c>
      <c r="O21" s="35" t="s">
        <v>459</v>
      </c>
    </row>
    <row r="22" spans="1:36" ht="12.5">
      <c r="A22" s="35">
        <v>12550826</v>
      </c>
      <c r="B22" s="35" t="s">
        <v>210</v>
      </c>
      <c r="C22" s="35">
        <v>2003</v>
      </c>
      <c r="D22" s="35" t="s">
        <v>36</v>
      </c>
      <c r="E22" s="35" t="s">
        <v>440</v>
      </c>
      <c r="F22" s="35" t="s">
        <v>440</v>
      </c>
      <c r="G22" s="35" t="s">
        <v>439</v>
      </c>
      <c r="H22" s="35" t="s">
        <v>300</v>
      </c>
      <c r="I22" s="35" t="s">
        <v>300</v>
      </c>
      <c r="J22" s="35" t="s">
        <v>439</v>
      </c>
      <c r="K22" s="35" t="s">
        <v>439</v>
      </c>
      <c r="L22" s="35" t="s">
        <v>439</v>
      </c>
      <c r="M22" s="35" t="s">
        <v>440</v>
      </c>
      <c r="N22" s="35" t="s">
        <v>439</v>
      </c>
      <c r="O22" s="35" t="s">
        <v>459</v>
      </c>
    </row>
    <row r="23" spans="1:36" ht="12.5">
      <c r="A23" s="35">
        <v>20331933</v>
      </c>
      <c r="B23" s="35" t="s">
        <v>136</v>
      </c>
      <c r="C23" s="35">
        <v>2010</v>
      </c>
      <c r="D23" s="35" t="s">
        <v>36</v>
      </c>
      <c r="E23" s="35" t="s">
        <v>300</v>
      </c>
      <c r="F23" s="35" t="s">
        <v>439</v>
      </c>
      <c r="G23" s="35" t="s">
        <v>439</v>
      </c>
      <c r="H23" s="35" t="s">
        <v>439</v>
      </c>
      <c r="I23" s="35" t="s">
        <v>439</v>
      </c>
      <c r="J23" s="35" t="s">
        <v>300</v>
      </c>
      <c r="K23" s="35" t="s">
        <v>439</v>
      </c>
      <c r="L23" s="35" t="s">
        <v>439</v>
      </c>
      <c r="M23" s="35" t="s">
        <v>439</v>
      </c>
      <c r="N23" s="35" t="s">
        <v>439</v>
      </c>
      <c r="O23" s="35" t="s">
        <v>458</v>
      </c>
    </row>
    <row r="24" spans="1:36" ht="12.5">
      <c r="A24" s="37">
        <v>34293000</v>
      </c>
      <c r="B24" s="35" t="s">
        <v>89</v>
      </c>
      <c r="C24" s="35">
        <v>2021</v>
      </c>
      <c r="D24" s="35" t="s">
        <v>54</v>
      </c>
      <c r="E24" s="35" t="s">
        <v>439</v>
      </c>
      <c r="F24" s="35" t="s">
        <v>440</v>
      </c>
      <c r="G24" s="35" t="s">
        <v>439</v>
      </c>
      <c r="H24" s="35" t="s">
        <v>439</v>
      </c>
      <c r="I24" s="35" t="s">
        <v>440</v>
      </c>
      <c r="J24" s="35" t="s">
        <v>439</v>
      </c>
      <c r="K24" s="35" t="s">
        <v>439</v>
      </c>
      <c r="L24" s="35" t="s">
        <v>439</v>
      </c>
      <c r="M24" s="35" t="s">
        <v>439</v>
      </c>
      <c r="N24" s="35" t="s">
        <v>439</v>
      </c>
      <c r="O24" s="35" t="s">
        <v>462</v>
      </c>
    </row>
    <row r="25" spans="1:36" ht="12.5">
      <c r="A25" s="35">
        <v>16379516</v>
      </c>
      <c r="B25" s="40" t="s">
        <v>286</v>
      </c>
      <c r="C25" s="40" t="s">
        <v>287</v>
      </c>
      <c r="D25" s="35" t="s">
        <v>54</v>
      </c>
      <c r="E25" s="35" t="s">
        <v>440</v>
      </c>
      <c r="F25" s="35" t="s">
        <v>440</v>
      </c>
      <c r="G25" s="35" t="s">
        <v>300</v>
      </c>
      <c r="H25" s="35" t="s">
        <v>439</v>
      </c>
      <c r="I25" s="35" t="s">
        <v>440</v>
      </c>
      <c r="J25" s="35" t="s">
        <v>439</v>
      </c>
      <c r="K25" s="35" t="s">
        <v>439</v>
      </c>
      <c r="L25" s="35" t="s">
        <v>439</v>
      </c>
      <c r="M25" s="35" t="s">
        <v>439</v>
      </c>
      <c r="N25" s="35" t="s">
        <v>439</v>
      </c>
      <c r="O25" s="35" t="s">
        <v>460</v>
      </c>
    </row>
    <row r="26" spans="1:36" ht="12.5">
      <c r="A26" s="37">
        <v>16046257</v>
      </c>
      <c r="B26" s="41" t="s">
        <v>175</v>
      </c>
      <c r="C26" s="41" t="s">
        <v>104</v>
      </c>
      <c r="D26" s="35" t="s">
        <v>54</v>
      </c>
      <c r="E26" s="35" t="s">
        <v>440</v>
      </c>
      <c r="F26" s="35" t="s">
        <v>440</v>
      </c>
      <c r="G26" s="35" t="s">
        <v>300</v>
      </c>
      <c r="H26" s="35" t="s">
        <v>439</v>
      </c>
      <c r="I26" s="35" t="s">
        <v>440</v>
      </c>
      <c r="J26" s="35" t="s">
        <v>439</v>
      </c>
      <c r="K26" s="35" t="s">
        <v>439</v>
      </c>
      <c r="L26" s="35" t="s">
        <v>439</v>
      </c>
      <c r="M26" s="35" t="s">
        <v>440</v>
      </c>
      <c r="N26" s="35" t="s">
        <v>439</v>
      </c>
      <c r="O26" s="35" t="s">
        <v>459</v>
      </c>
    </row>
    <row r="27" spans="1:36" ht="15.75" customHeight="1">
      <c r="A27" s="35">
        <v>21353458</v>
      </c>
      <c r="B27" s="41" t="s">
        <v>175</v>
      </c>
      <c r="C27" s="41" t="s">
        <v>291</v>
      </c>
      <c r="D27" s="35" t="s">
        <v>54</v>
      </c>
      <c r="E27" s="35" t="s">
        <v>440</v>
      </c>
      <c r="F27" s="35" t="s">
        <v>440</v>
      </c>
      <c r="G27" s="35" t="s">
        <v>300</v>
      </c>
      <c r="H27" s="35" t="s">
        <v>440</v>
      </c>
      <c r="I27" s="35" t="s">
        <v>439</v>
      </c>
      <c r="J27" s="35" t="s">
        <v>439</v>
      </c>
      <c r="K27" s="35" t="s">
        <v>439</v>
      </c>
      <c r="L27" s="35" t="s">
        <v>439</v>
      </c>
      <c r="M27" s="35" t="s">
        <v>439</v>
      </c>
      <c r="N27" s="35" t="s">
        <v>439</v>
      </c>
      <c r="O27" s="35" t="s">
        <v>462</v>
      </c>
    </row>
    <row r="28" spans="1:36" ht="12.5">
      <c r="A28" s="35">
        <v>17906247</v>
      </c>
      <c r="B28" s="35" t="s">
        <v>221</v>
      </c>
      <c r="C28" s="35">
        <v>2007</v>
      </c>
      <c r="D28" s="35" t="s">
        <v>36</v>
      </c>
      <c r="E28" s="35" t="s">
        <v>439</v>
      </c>
      <c r="F28" s="35" t="s">
        <v>439</v>
      </c>
      <c r="G28" s="35" t="s">
        <v>300</v>
      </c>
      <c r="H28" s="35" t="s">
        <v>300</v>
      </c>
      <c r="I28" s="35" t="s">
        <v>300</v>
      </c>
      <c r="J28" s="35" t="s">
        <v>439</v>
      </c>
      <c r="K28" s="35" t="s">
        <v>439</v>
      </c>
      <c r="L28" s="35" t="s">
        <v>439</v>
      </c>
      <c r="M28" s="35" t="s">
        <v>439</v>
      </c>
      <c r="N28" s="35" t="s">
        <v>439</v>
      </c>
      <c r="O28" s="35" t="s">
        <v>458</v>
      </c>
    </row>
    <row r="29" spans="1:36" ht="12.5">
      <c r="A29" s="35">
        <v>22078243</v>
      </c>
      <c r="B29" s="35" t="s">
        <v>78</v>
      </c>
      <c r="C29" s="35">
        <v>2012</v>
      </c>
      <c r="D29" s="35" t="s">
        <v>36</v>
      </c>
      <c r="E29" s="35" t="s">
        <v>300</v>
      </c>
      <c r="F29" s="35" t="s">
        <v>440</v>
      </c>
      <c r="G29" s="35" t="s">
        <v>439</v>
      </c>
      <c r="H29" s="35" t="s">
        <v>300</v>
      </c>
      <c r="I29" s="35" t="s">
        <v>440</v>
      </c>
      <c r="J29" s="35" t="s">
        <v>439</v>
      </c>
      <c r="K29" s="35" t="s">
        <v>439</v>
      </c>
      <c r="L29" s="35" t="s">
        <v>439</v>
      </c>
      <c r="M29" s="35" t="s">
        <v>439</v>
      </c>
      <c r="N29" s="35" t="s">
        <v>439</v>
      </c>
      <c r="O29" s="35" t="s">
        <v>462</v>
      </c>
    </row>
    <row r="30" spans="1:36" ht="12.5">
      <c r="A30" s="35">
        <v>33409771</v>
      </c>
      <c r="B30" s="40" t="s">
        <v>185</v>
      </c>
      <c r="C30" s="40" t="s">
        <v>186</v>
      </c>
      <c r="D30" s="35" t="s">
        <v>54</v>
      </c>
      <c r="E30" s="35" t="s">
        <v>440</v>
      </c>
      <c r="F30" s="35" t="s">
        <v>440</v>
      </c>
      <c r="G30" s="35" t="s">
        <v>440</v>
      </c>
      <c r="H30" s="35" t="s">
        <v>439</v>
      </c>
      <c r="I30" s="35" t="s">
        <v>440</v>
      </c>
      <c r="J30" s="35" t="s">
        <v>300</v>
      </c>
      <c r="K30" s="35" t="s">
        <v>439</v>
      </c>
      <c r="L30" s="35" t="s">
        <v>440</v>
      </c>
      <c r="M30" s="35" t="s">
        <v>440</v>
      </c>
      <c r="N30" s="35" t="s">
        <v>439</v>
      </c>
      <c r="O30" s="35" t="s">
        <v>459</v>
      </c>
    </row>
    <row r="31" spans="1:36" ht="15.75" customHeight="1">
      <c r="A31" s="37" t="s">
        <v>303</v>
      </c>
      <c r="B31" s="38" t="s">
        <v>185</v>
      </c>
      <c r="C31" s="38">
        <v>2021</v>
      </c>
      <c r="D31" s="35" t="s">
        <v>54</v>
      </c>
      <c r="E31" s="35" t="s">
        <v>440</v>
      </c>
      <c r="F31" s="35" t="s">
        <v>440</v>
      </c>
      <c r="G31" s="35" t="s">
        <v>300</v>
      </c>
      <c r="H31" s="35" t="s">
        <v>440</v>
      </c>
      <c r="I31" s="35" t="s">
        <v>440</v>
      </c>
      <c r="J31" s="35" t="s">
        <v>439</v>
      </c>
      <c r="K31" s="35" t="s">
        <v>439</v>
      </c>
      <c r="L31" s="35" t="s">
        <v>440</v>
      </c>
      <c r="M31" s="35" t="s">
        <v>440</v>
      </c>
      <c r="N31" s="35" t="s">
        <v>439</v>
      </c>
      <c r="O31" s="35" t="s">
        <v>459</v>
      </c>
    </row>
    <row r="32" spans="1:36" ht="12.5">
      <c r="A32" s="36">
        <v>32030629</v>
      </c>
      <c r="B32" s="36" t="s">
        <v>145</v>
      </c>
      <c r="C32" s="36">
        <v>2020</v>
      </c>
      <c r="D32" s="36" t="s">
        <v>54</v>
      </c>
      <c r="E32" s="35" t="s">
        <v>439</v>
      </c>
      <c r="F32" s="35" t="s">
        <v>440</v>
      </c>
      <c r="G32" s="35" t="s">
        <v>439</v>
      </c>
      <c r="H32" s="35" t="s">
        <v>300</v>
      </c>
      <c r="I32" s="35" t="s">
        <v>440</v>
      </c>
      <c r="J32" s="35" t="s">
        <v>439</v>
      </c>
      <c r="K32" s="35" t="s">
        <v>439</v>
      </c>
      <c r="L32" s="35" t="s">
        <v>439</v>
      </c>
      <c r="M32" s="35" t="s">
        <v>440</v>
      </c>
      <c r="N32" s="35" t="s">
        <v>439</v>
      </c>
      <c r="O32" s="35" t="s">
        <v>459</v>
      </c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</row>
    <row r="33" spans="5:16" ht="15.75" customHeight="1"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5:16" ht="15.75" customHeight="1">
      <c r="E34" s="35"/>
      <c r="F34" s="35"/>
      <c r="G34" s="35"/>
      <c r="H34" s="35"/>
      <c r="I34" s="35"/>
      <c r="J34" s="35"/>
      <c r="K34" s="35"/>
      <c r="L34" s="35"/>
      <c r="M34" s="35"/>
      <c r="N34" s="35"/>
      <c r="P34" s="35"/>
    </row>
    <row r="35" spans="5:16" ht="15.75" customHeight="1"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5:16" ht="15.75" customHeight="1"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5:16" ht="15.75" customHeight="1"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5:16" ht="15.75" customHeight="1"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5:16" ht="15.75" customHeight="1"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5:16" ht="15.75" customHeight="1"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5:16" ht="15.75" customHeight="1"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5:16" ht="15.75" customHeight="1"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5:16" ht="15.75" customHeight="1"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5:16" ht="15.75" customHeight="1"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5:16" ht="15.75" customHeight="1"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5:16" ht="15.75" customHeight="1"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5:16" ht="15.75" customHeight="1"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5:16" ht="15.75" customHeight="1"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5:14" ht="15.75" customHeight="1"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5:14" ht="15.75" customHeight="1">
      <c r="E50" s="35"/>
      <c r="F50" s="35"/>
      <c r="G50" s="35"/>
      <c r="H50" s="35"/>
      <c r="I50" s="35"/>
      <c r="J50" s="35"/>
      <c r="K50" s="35"/>
      <c r="L50" s="35"/>
      <c r="M50" s="35"/>
      <c r="N50" s="35"/>
    </row>
  </sheetData>
  <autoFilter ref="A1:AJ50" xr:uid="{00000000-0001-0000-0200-000000000000}"/>
  <sortState xmlns:xlrd2="http://schemas.microsoft.com/office/spreadsheetml/2017/richdata2" ref="A2:X31">
    <sortCondition ref="B2:B31"/>
  </sortState>
  <conditionalFormatting sqref="O2:O5 E2:N32 O7:O16 O18:O26 O28:O29 P34">
    <cfRule type="containsText" dxfId="2" priority="1" operator="containsText" text="Unclear">
      <formula>NOT(ISERROR(SEARCH("Unclear",E2)))</formula>
    </cfRule>
    <cfRule type="containsText" dxfId="1" priority="2" operator="containsText" text="No">
      <formula>NOT(ISERROR(SEARCH("No",E2)))</formula>
    </cfRule>
    <cfRule type="containsText" dxfId="0" priority="3" operator="containsText" text="Yes">
      <formula>NOT(ISERROR(SEARCH("Yes",E2)))</formula>
    </cfRule>
  </conditionalFormatting>
  <dataValidations count="1">
    <dataValidation type="list" allowBlank="1" showErrorMessage="1" sqref="E2:N50" xr:uid="{00000000-0002-0000-0200-000000000000}">
      <formula1>"Yes,Unclear,No,NA"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Design</vt:lpstr>
      <vt:lpstr>Results</vt:lpstr>
      <vt:lpstr>QUADAS2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Benns, Jenae (AHRQ/CEPI)</dc:creator>
  <cp:lastModifiedBy>Benns, Jenae (AHRQ/CEPI)</cp:lastModifiedBy>
  <dcterms:created xsi:type="dcterms:W3CDTF">2023-12-13T14:00:41Z</dcterms:created>
  <dcterms:modified xsi:type="dcterms:W3CDTF">2024-05-15T19:18:40Z</dcterms:modified>
</cp:coreProperties>
</file>